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みどり環境局\03大気・音環境課\※大気・音環境課※\210_大気汚染防止法関連業務\100_大気担当\150_主要業務\151_ばい煙・水銀・一般粉じん・悪臭\512_水銀\水銀濃度測定結果等調査\R06\2_調査票送付\04_すいすい調査票\"/>
    </mc:Choice>
  </mc:AlternateContent>
  <bookViews>
    <workbookView xWindow="0" yWindow="0" windowWidth="20490" windowHeight="7635"/>
  </bookViews>
  <sheets>
    <sheet name="すいすい調査票(1)" sheetId="8" r:id="rId1"/>
    <sheet name="すいすい調査票(2)" sheetId="13" r:id="rId2"/>
  </sheets>
  <definedNames>
    <definedName name="_xlnm._FilterDatabase" localSheetId="0" hidden="1">'すいすい調査票(1)'!$I$12:$AJ$16</definedName>
    <definedName name="_xlnm._FilterDatabase" localSheetId="1" hidden="1">'すいすい調査票(2)'!$I$12:$AJ$16</definedName>
    <definedName name="_xlnm.Print_Area" localSheetId="0">OFFSET('すいすい調査票(1)'!$A$98,0,0,COUNTIF('すいすい調査票(1)'!$BB:$BB,1),53)</definedName>
    <definedName name="_xlnm.Print_Area" localSheetId="1">OFFSET('すいすい調査票(2)'!$A$98,0,0,COUNTIF('すいすい調査票(2)'!$BB:$BB,1),53)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94" i="8" l="1"/>
  <c r="AI213" i="8"/>
  <c r="AI132" i="8"/>
  <c r="AI294" i="13"/>
  <c r="AI213" i="13"/>
  <c r="AI132" i="13"/>
  <c r="BA179" i="13" l="1"/>
  <c r="AY179" i="13"/>
  <c r="AX179" i="13"/>
  <c r="AV179" i="13"/>
  <c r="AU179" i="13"/>
  <c r="AS179" i="13"/>
  <c r="AP179" i="13"/>
  <c r="AD179" i="13"/>
  <c r="AB179" i="13"/>
  <c r="Z179" i="13"/>
  <c r="T179" i="13"/>
  <c r="R179" i="13"/>
  <c r="O179" i="13"/>
  <c r="BZ3" i="8"/>
  <c r="AP138" i="13" l="1"/>
  <c r="AS138" i="13"/>
  <c r="AS148" i="13"/>
  <c r="AP148" i="13"/>
  <c r="AS219" i="13"/>
  <c r="AP219" i="13"/>
  <c r="AS229" i="13"/>
  <c r="AP229" i="13"/>
  <c r="AS310" i="13"/>
  <c r="AP310" i="13"/>
  <c r="AS300" i="13"/>
  <c r="AP300" i="13"/>
  <c r="AI292" i="13"/>
  <c r="AI211" i="13"/>
  <c r="AI130" i="13"/>
  <c r="BZ3" i="13"/>
  <c r="AS310" i="8"/>
  <c r="AP310" i="8"/>
  <c r="AL310" i="8"/>
  <c r="AS300" i="8"/>
  <c r="AP300" i="8"/>
  <c r="AI292" i="8"/>
  <c r="AS229" i="8"/>
  <c r="AP229" i="8"/>
  <c r="AI211" i="8"/>
  <c r="AS219" i="8"/>
  <c r="AP219" i="8"/>
  <c r="AS148" i="8"/>
  <c r="AP148" i="8"/>
  <c r="AS138" i="8"/>
  <c r="AP138" i="8"/>
  <c r="AI130" i="8"/>
  <c r="H123" i="13" l="1"/>
  <c r="H285" i="8"/>
  <c r="H204" i="8"/>
  <c r="H123" i="8"/>
  <c r="H285" i="13" l="1"/>
  <c r="H204" i="13"/>
  <c r="BE104" i="13" l="1"/>
  <c r="BE104" i="8"/>
  <c r="BE65" i="13"/>
  <c r="BE65" i="8"/>
  <c r="BE27" i="13"/>
  <c r="BE27" i="8"/>
  <c r="BE28" i="13"/>
  <c r="BE28" i="8"/>
  <c r="BE66" i="13"/>
  <c r="BE66" i="8"/>
  <c r="BE105" i="13"/>
  <c r="BE105" i="8"/>
  <c r="I16" i="13" l="1"/>
  <c r="M267" i="13" s="1"/>
  <c r="I15" i="13"/>
  <c r="M269" i="13" s="1"/>
  <c r="I14" i="13"/>
  <c r="M12" i="13"/>
  <c r="I12" i="13"/>
  <c r="G9" i="13"/>
  <c r="H254" i="13" s="1"/>
  <c r="G8" i="13"/>
  <c r="H333" i="13" s="1"/>
  <c r="G7" i="13"/>
  <c r="H169" i="13" s="1"/>
  <c r="G6" i="13"/>
  <c r="H167" i="13" s="1"/>
  <c r="BB340" i="13"/>
  <c r="BB339" i="13"/>
  <c r="AZ339" i="13"/>
  <c r="AV339" i="13" s="1"/>
  <c r="BB338" i="13"/>
  <c r="BB337" i="13"/>
  <c r="BB336" i="13"/>
  <c r="BB335" i="13"/>
  <c r="BB334" i="13"/>
  <c r="BB333" i="13"/>
  <c r="BB332" i="13"/>
  <c r="BB331" i="13"/>
  <c r="BB330" i="13"/>
  <c r="BB329" i="13"/>
  <c r="BB328" i="13"/>
  <c r="BB327" i="13"/>
  <c r="BB326" i="13"/>
  <c r="BB325" i="13"/>
  <c r="BB324" i="13"/>
  <c r="BB323" i="13"/>
  <c r="BB322" i="13"/>
  <c r="BB321" i="13"/>
  <c r="BB320" i="13"/>
  <c r="A320" i="13"/>
  <c r="BB319" i="13"/>
  <c r="BB318" i="13"/>
  <c r="BB317" i="13"/>
  <c r="BB316" i="13"/>
  <c r="BB315" i="13"/>
  <c r="BB314" i="13"/>
  <c r="AI314" i="13"/>
  <c r="J314" i="13"/>
  <c r="BB313" i="13"/>
  <c r="BB312" i="13"/>
  <c r="AI312" i="13"/>
  <c r="L312" i="13"/>
  <c r="P312" i="13" s="1"/>
  <c r="BB311" i="13"/>
  <c r="BB310" i="13"/>
  <c r="AL310" i="13"/>
  <c r="AI310" i="13"/>
  <c r="L310" i="13"/>
  <c r="P310" i="13" s="1"/>
  <c r="BB309" i="13"/>
  <c r="BB308" i="13"/>
  <c r="AR308" i="13"/>
  <c r="AN308" i="13"/>
  <c r="AI308" i="13"/>
  <c r="BB307" i="13"/>
  <c r="BB306" i="13"/>
  <c r="BB305" i="13"/>
  <c r="BB304" i="13"/>
  <c r="AI304" i="13"/>
  <c r="J304" i="13"/>
  <c r="BB303" i="13"/>
  <c r="BB302" i="13"/>
  <c r="AI302" i="13"/>
  <c r="L302" i="13"/>
  <c r="P302" i="13" s="1"/>
  <c r="BB301" i="13"/>
  <c r="BB300" i="13"/>
  <c r="AL300" i="13"/>
  <c r="AI300" i="13"/>
  <c r="L300" i="13"/>
  <c r="BB299" i="13"/>
  <c r="BB298" i="13"/>
  <c r="AR298" i="13"/>
  <c r="AN298" i="13"/>
  <c r="AI298" i="13"/>
  <c r="BB297" i="13"/>
  <c r="BB296" i="13"/>
  <c r="BB295" i="13"/>
  <c r="BB294" i="13"/>
  <c r="L292" i="13"/>
  <c r="J292" i="13" s="1"/>
  <c r="BB293" i="13"/>
  <c r="BB292" i="13"/>
  <c r="BB291" i="13"/>
  <c r="BB290" i="13"/>
  <c r="BB289" i="13"/>
  <c r="H287" i="13"/>
  <c r="BB288" i="13"/>
  <c r="BB287" i="13"/>
  <c r="BB286" i="13"/>
  <c r="BB285" i="13"/>
  <c r="BB284" i="13"/>
  <c r="BB283" i="13"/>
  <c r="BB282" i="13"/>
  <c r="BB281" i="13"/>
  <c r="BB280" i="13"/>
  <c r="O279" i="13"/>
  <c r="BB279" i="13"/>
  <c r="BB278" i="13"/>
  <c r="O277" i="13"/>
  <c r="BB277" i="13"/>
  <c r="BB276" i="13"/>
  <c r="BB275" i="13"/>
  <c r="BB274" i="13"/>
  <c r="BB273" i="13"/>
  <c r="BB272" i="13"/>
  <c r="BB271" i="13"/>
  <c r="BB270" i="13"/>
  <c r="BB269" i="13"/>
  <c r="BB268" i="13"/>
  <c r="BB267" i="13"/>
  <c r="BB266" i="13"/>
  <c r="BB265" i="13"/>
  <c r="BB264" i="13"/>
  <c r="BB263" i="13"/>
  <c r="BB262" i="13"/>
  <c r="BB261" i="13"/>
  <c r="BB260" i="13"/>
  <c r="BA260" i="13"/>
  <c r="AY260" i="13"/>
  <c r="AX260" i="13"/>
  <c r="AV260" i="13"/>
  <c r="AU260" i="13"/>
  <c r="AS260" i="13"/>
  <c r="AP260" i="13"/>
  <c r="AD260" i="13"/>
  <c r="AB260" i="13"/>
  <c r="Z260" i="13"/>
  <c r="T260" i="13"/>
  <c r="R260" i="13"/>
  <c r="O260" i="13"/>
  <c r="BB259" i="13"/>
  <c r="BB258" i="13"/>
  <c r="AZ258" i="13"/>
  <c r="AV258" i="13" s="1"/>
  <c r="BB257" i="13"/>
  <c r="BB256" i="13"/>
  <c r="BB255" i="13"/>
  <c r="BB254" i="13"/>
  <c r="BB253" i="13"/>
  <c r="BB252" i="13"/>
  <c r="BB251" i="13"/>
  <c r="BB250" i="13"/>
  <c r="BB249" i="13"/>
  <c r="BB248" i="13"/>
  <c r="BB247" i="13"/>
  <c r="BB246" i="13"/>
  <c r="BB245" i="13"/>
  <c r="BB244" i="13"/>
  <c r="BB243" i="13"/>
  <c r="BB242" i="13"/>
  <c r="BB241" i="13"/>
  <c r="BB240" i="13"/>
  <c r="BB239" i="13"/>
  <c r="A239" i="13"/>
  <c r="BB238" i="13"/>
  <c r="BB237" i="13"/>
  <c r="BB236" i="13"/>
  <c r="BB235" i="13"/>
  <c r="BB234" i="13"/>
  <c r="BB233" i="13"/>
  <c r="AI233" i="13"/>
  <c r="J233" i="13"/>
  <c r="BB232" i="13"/>
  <c r="BB231" i="13"/>
  <c r="AI231" i="13"/>
  <c r="L231" i="13"/>
  <c r="J231" i="13" s="1"/>
  <c r="BB230" i="13"/>
  <c r="BB229" i="13"/>
  <c r="AL229" i="13"/>
  <c r="AI229" i="13"/>
  <c r="L229" i="13"/>
  <c r="P229" i="13" s="1"/>
  <c r="BB228" i="13"/>
  <c r="BB227" i="13"/>
  <c r="AR227" i="13"/>
  <c r="AN227" i="13"/>
  <c r="AI227" i="13"/>
  <c r="BB226" i="13"/>
  <c r="BB225" i="13"/>
  <c r="BB224" i="13"/>
  <c r="BB223" i="13"/>
  <c r="AI223" i="13"/>
  <c r="J223" i="13"/>
  <c r="BB222" i="13"/>
  <c r="BB221" i="13"/>
  <c r="AI221" i="13"/>
  <c r="L221" i="13"/>
  <c r="J221" i="13" s="1"/>
  <c r="BB220" i="13"/>
  <c r="BB219" i="13"/>
  <c r="AL219" i="13"/>
  <c r="AI219" i="13"/>
  <c r="L219" i="13"/>
  <c r="BB218" i="13"/>
  <c r="BB217" i="13"/>
  <c r="AR217" i="13"/>
  <c r="AN217" i="13"/>
  <c r="AI217" i="13"/>
  <c r="BB216" i="13"/>
  <c r="BB215" i="13"/>
  <c r="BB214" i="13"/>
  <c r="BB213" i="13"/>
  <c r="L211" i="13"/>
  <c r="J211" i="13" s="1"/>
  <c r="BB212" i="13"/>
  <c r="BB211" i="13"/>
  <c r="BB210" i="13"/>
  <c r="BB209" i="13"/>
  <c r="BB208" i="13"/>
  <c r="H206" i="13"/>
  <c r="BB207" i="13"/>
  <c r="BB206" i="13"/>
  <c r="BB205" i="13"/>
  <c r="BB204" i="13"/>
  <c r="BB203" i="13"/>
  <c r="BB202" i="13"/>
  <c r="BB201" i="13"/>
  <c r="BB200" i="13"/>
  <c r="BB199" i="13"/>
  <c r="O198" i="13"/>
  <c r="BB198" i="13"/>
  <c r="BB197" i="13"/>
  <c r="O196" i="13"/>
  <c r="BB196" i="13"/>
  <c r="BB195" i="13"/>
  <c r="BB194" i="13"/>
  <c r="BB193" i="13"/>
  <c r="BB192" i="13"/>
  <c r="BB191" i="13"/>
  <c r="BB190" i="13"/>
  <c r="BB189" i="13"/>
  <c r="BB188" i="13"/>
  <c r="BB187" i="13"/>
  <c r="BB186" i="13"/>
  <c r="BB185" i="13"/>
  <c r="BB184" i="13"/>
  <c r="BB183" i="13"/>
  <c r="BB182" i="13"/>
  <c r="BB181" i="13"/>
  <c r="BB180" i="13"/>
  <c r="BB179" i="13"/>
  <c r="AZ177" i="13"/>
  <c r="AV177" i="13" s="1"/>
  <c r="A158" i="13"/>
  <c r="AI152" i="13"/>
  <c r="J152" i="13"/>
  <c r="AI150" i="13"/>
  <c r="L150" i="13"/>
  <c r="AL148" i="13"/>
  <c r="AI148" i="13"/>
  <c r="L148" i="13"/>
  <c r="J148" i="13" s="1"/>
  <c r="AQ146" i="13"/>
  <c r="AN146" i="13"/>
  <c r="AI146" i="13"/>
  <c r="AI142" i="13"/>
  <c r="J142" i="13"/>
  <c r="AI140" i="13"/>
  <c r="L140" i="13"/>
  <c r="AL138" i="13"/>
  <c r="AI138" i="13"/>
  <c r="L138" i="13"/>
  <c r="P138" i="13" s="1"/>
  <c r="AR136" i="13"/>
  <c r="AN136" i="13"/>
  <c r="AI136" i="13"/>
  <c r="L130" i="13"/>
  <c r="P130" i="13" s="1"/>
  <c r="H125" i="13"/>
  <c r="O117" i="13"/>
  <c r="O115" i="13"/>
  <c r="BE115" i="13"/>
  <c r="BD115" i="13"/>
  <c r="BE114" i="13"/>
  <c r="BD114" i="13"/>
  <c r="BE109" i="13"/>
  <c r="BD109" i="13"/>
  <c r="BE108" i="13"/>
  <c r="BD108" i="13"/>
  <c r="BD105" i="13"/>
  <c r="AD87" i="13"/>
  <c r="BD104" i="13"/>
  <c r="BF79" i="13"/>
  <c r="BE79" i="13"/>
  <c r="BE97" i="13" s="1"/>
  <c r="BD79" i="13"/>
  <c r="BD91" i="13" s="1"/>
  <c r="BF78" i="13"/>
  <c r="BE78" i="13"/>
  <c r="BE90" i="13" s="1"/>
  <c r="BD78" i="13"/>
  <c r="BE74" i="13"/>
  <c r="BD74" i="13"/>
  <c r="BE73" i="13"/>
  <c r="BD73" i="13"/>
  <c r="BE70" i="13"/>
  <c r="BD70" i="13"/>
  <c r="BE69" i="13"/>
  <c r="BD69" i="13"/>
  <c r="BD66" i="13"/>
  <c r="AD62" i="13"/>
  <c r="BD65" i="13"/>
  <c r="BF41" i="13"/>
  <c r="BE41" i="13"/>
  <c r="BE54" i="13" s="1"/>
  <c r="BD41" i="13"/>
  <c r="BD54" i="13" s="1"/>
  <c r="BF40" i="13"/>
  <c r="BE40" i="13"/>
  <c r="BD40" i="13"/>
  <c r="BE36" i="13"/>
  <c r="BD36" i="13"/>
  <c r="BE35" i="13"/>
  <c r="BD35" i="13"/>
  <c r="BE32" i="13"/>
  <c r="BD32" i="13"/>
  <c r="BE31" i="13"/>
  <c r="BD31" i="13"/>
  <c r="BD28" i="13"/>
  <c r="AD37" i="13"/>
  <c r="BD27" i="13"/>
  <c r="BF4" i="13"/>
  <c r="BF22" i="13" s="1"/>
  <c r="BE4" i="13"/>
  <c r="BD4" i="13"/>
  <c r="BD16" i="13" s="1"/>
  <c r="BZ4" i="13"/>
  <c r="BF3" i="13"/>
  <c r="BG3" i="13" s="1"/>
  <c r="BD8" i="13" s="1"/>
  <c r="BE3" i="13"/>
  <c r="BE21" i="13" s="1"/>
  <c r="BD3" i="13"/>
  <c r="BD21" i="13" s="1"/>
  <c r="BB337" i="8"/>
  <c r="BB338" i="8"/>
  <c r="BB256" i="8"/>
  <c r="BB257" i="8"/>
  <c r="BB339" i="8"/>
  <c r="BB340" i="8"/>
  <c r="BB258" i="8"/>
  <c r="BB259" i="8"/>
  <c r="I13" i="8"/>
  <c r="I13" i="13" s="1"/>
  <c r="AZ339" i="8"/>
  <c r="AV339" i="8" s="1"/>
  <c r="AZ258" i="8"/>
  <c r="AV258" i="8" s="1"/>
  <c r="AZ177" i="8"/>
  <c r="AV177" i="8" s="1"/>
  <c r="BB262" i="8"/>
  <c r="BB263" i="8"/>
  <c r="BB264" i="8"/>
  <c r="BB265" i="8"/>
  <c r="BB266" i="8"/>
  <c r="BB267" i="8"/>
  <c r="BB268" i="8"/>
  <c r="BB269" i="8"/>
  <c r="BB270" i="8"/>
  <c r="BB271" i="8"/>
  <c r="BB272" i="8"/>
  <c r="BB273" i="8"/>
  <c r="BB274" i="8"/>
  <c r="BB275" i="8"/>
  <c r="BB276" i="8"/>
  <c r="BB277" i="8"/>
  <c r="BB201" i="8"/>
  <c r="BB261" i="8"/>
  <c r="BB278" i="8"/>
  <c r="BB279" i="8"/>
  <c r="BB280" i="8"/>
  <c r="BB281" i="8"/>
  <c r="BB282" i="8"/>
  <c r="BB283" i="8"/>
  <c r="BB284" i="8"/>
  <c r="BB285" i="8"/>
  <c r="BB286" i="8"/>
  <c r="BB287" i="8"/>
  <c r="BB288" i="8"/>
  <c r="BB289" i="8"/>
  <c r="BB290" i="8"/>
  <c r="BB291" i="8"/>
  <c r="BB292" i="8"/>
  <c r="BB293" i="8"/>
  <c r="BB294" i="8"/>
  <c r="BB295" i="8"/>
  <c r="BB296" i="8"/>
  <c r="BB297" i="8"/>
  <c r="BB298" i="8"/>
  <c r="BB299" i="8"/>
  <c r="BB300" i="8"/>
  <c r="BB301" i="8"/>
  <c r="BB302" i="8"/>
  <c r="BB303" i="8"/>
  <c r="BB304" i="8"/>
  <c r="BB305" i="8"/>
  <c r="BB306" i="8"/>
  <c r="BB307" i="8"/>
  <c r="BB308" i="8"/>
  <c r="BB309" i="8"/>
  <c r="BB310" i="8"/>
  <c r="BB311" i="8"/>
  <c r="BB312" i="8"/>
  <c r="BB313" i="8"/>
  <c r="BB314" i="8"/>
  <c r="BB315" i="8"/>
  <c r="BB316" i="8"/>
  <c r="BB317" i="8"/>
  <c r="BB318" i="8"/>
  <c r="BB319" i="8"/>
  <c r="BB320" i="8"/>
  <c r="BB321" i="8"/>
  <c r="BB322" i="8"/>
  <c r="BB323" i="8"/>
  <c r="BB324" i="8"/>
  <c r="BB325" i="8"/>
  <c r="BB326" i="8"/>
  <c r="BB327" i="8"/>
  <c r="BB328" i="8"/>
  <c r="BB329" i="8"/>
  <c r="BB330" i="8"/>
  <c r="BB331" i="8"/>
  <c r="BB332" i="8"/>
  <c r="BB333" i="8"/>
  <c r="BB334" i="8"/>
  <c r="BB335" i="8"/>
  <c r="BB336" i="8"/>
  <c r="BB180" i="8"/>
  <c r="BB181" i="8"/>
  <c r="BB182" i="8"/>
  <c r="BB183" i="8"/>
  <c r="BB184" i="8"/>
  <c r="BB185" i="8"/>
  <c r="BB186" i="8"/>
  <c r="BB187" i="8"/>
  <c r="BB188" i="8"/>
  <c r="BB189" i="8"/>
  <c r="BB190" i="8"/>
  <c r="BB191" i="8"/>
  <c r="BB192" i="8"/>
  <c r="BB193" i="8"/>
  <c r="BB194" i="8"/>
  <c r="BB195" i="8"/>
  <c r="BB196" i="8"/>
  <c r="BB197" i="8"/>
  <c r="BB198" i="8"/>
  <c r="BB199" i="8"/>
  <c r="BB200" i="8"/>
  <c r="BB202" i="8"/>
  <c r="BB203" i="8"/>
  <c r="BB204" i="8"/>
  <c r="BB205" i="8"/>
  <c r="BB206" i="8"/>
  <c r="BB207" i="8"/>
  <c r="BB208" i="8"/>
  <c r="BB209" i="8"/>
  <c r="BB210" i="8"/>
  <c r="BB211" i="8"/>
  <c r="BB212" i="8"/>
  <c r="BB213" i="8"/>
  <c r="BB214" i="8"/>
  <c r="BB215" i="8"/>
  <c r="BB216" i="8"/>
  <c r="BB217" i="8"/>
  <c r="BB218" i="8"/>
  <c r="BB219" i="8"/>
  <c r="BB220" i="8"/>
  <c r="BB221" i="8"/>
  <c r="BB222" i="8"/>
  <c r="BB223" i="8"/>
  <c r="BB224" i="8"/>
  <c r="BB225" i="8"/>
  <c r="BB226" i="8"/>
  <c r="BB227" i="8"/>
  <c r="BB228" i="8"/>
  <c r="BB229" i="8"/>
  <c r="BB230" i="8"/>
  <c r="BB231" i="8"/>
  <c r="BB232" i="8"/>
  <c r="BB233" i="8"/>
  <c r="BB234" i="8"/>
  <c r="BB235" i="8"/>
  <c r="BB236" i="8"/>
  <c r="BB237" i="8"/>
  <c r="BB238" i="8"/>
  <c r="BB239" i="8"/>
  <c r="BB240" i="8"/>
  <c r="BB241" i="8"/>
  <c r="BB242" i="8"/>
  <c r="BB243" i="8"/>
  <c r="BB244" i="8"/>
  <c r="BB245" i="8"/>
  <c r="BB246" i="8"/>
  <c r="BB247" i="8"/>
  <c r="BB248" i="8"/>
  <c r="BB249" i="8"/>
  <c r="BB250" i="8"/>
  <c r="BB251" i="8"/>
  <c r="BB252" i="8"/>
  <c r="BB253" i="8"/>
  <c r="BB254" i="8"/>
  <c r="BB255" i="8"/>
  <c r="BB260" i="8"/>
  <c r="BB179" i="8"/>
  <c r="H248" i="13" l="1"/>
  <c r="BN41" i="13"/>
  <c r="BR41" i="13" s="1"/>
  <c r="BF109" i="13"/>
  <c r="BF115" i="13"/>
  <c r="BF32" i="13"/>
  <c r="BF36" i="13"/>
  <c r="BD60" i="13"/>
  <c r="BF69" i="13"/>
  <c r="BF73" i="13"/>
  <c r="J138" i="13"/>
  <c r="BF35" i="13"/>
  <c r="BE42" i="13"/>
  <c r="BE61" i="13" s="1"/>
  <c r="BF74" i="13"/>
  <c r="BP4" i="13"/>
  <c r="BN79" i="13"/>
  <c r="BL97" i="13" s="1"/>
  <c r="BJ21" i="13"/>
  <c r="BI3" i="13"/>
  <c r="BD42" i="13"/>
  <c r="BD61" i="13" s="1"/>
  <c r="BN78" i="13"/>
  <c r="BN80" i="13" s="1"/>
  <c r="BE91" i="13"/>
  <c r="P148" i="13"/>
  <c r="BN40" i="13"/>
  <c r="BN42" i="13" s="1"/>
  <c r="BK3" i="13"/>
  <c r="BI15" i="13" s="1"/>
  <c r="BE96" i="13"/>
  <c r="BQ3" i="13"/>
  <c r="BG15" i="13"/>
  <c r="BG28" i="13"/>
  <c r="BE53" i="13"/>
  <c r="BE55" i="13" s="1"/>
  <c r="BI4" i="13"/>
  <c r="BF16" i="13"/>
  <c r="BD59" i="13"/>
  <c r="BE92" i="13"/>
  <c r="BF108" i="13"/>
  <c r="BF70" i="13"/>
  <c r="H329" i="13"/>
  <c r="H173" i="13"/>
  <c r="H252" i="13"/>
  <c r="H250" i="13"/>
  <c r="H331" i="13"/>
  <c r="M107" i="13"/>
  <c r="M188" i="13"/>
  <c r="H335" i="13"/>
  <c r="M105" i="13"/>
  <c r="M186" i="13"/>
  <c r="P211" i="13"/>
  <c r="P221" i="13"/>
  <c r="P231" i="13"/>
  <c r="J302" i="13"/>
  <c r="J312" i="13"/>
  <c r="P292" i="13"/>
  <c r="H171" i="13"/>
  <c r="BK54" i="13"/>
  <c r="BD22" i="13"/>
  <c r="BF53" i="13"/>
  <c r="BF59" i="13"/>
  <c r="BL40" i="13"/>
  <c r="BH40" i="13"/>
  <c r="BK59" i="13"/>
  <c r="BK40" i="13"/>
  <c r="BG40" i="13"/>
  <c r="BD45" i="13" s="1"/>
  <c r="BF96" i="13"/>
  <c r="BK96" i="13"/>
  <c r="BL78" i="13"/>
  <c r="BH78" i="13"/>
  <c r="BJ96" i="13"/>
  <c r="BG90" i="13"/>
  <c r="BK78" i="13"/>
  <c r="BG78" i="13"/>
  <c r="BD83" i="13" s="1"/>
  <c r="J150" i="13"/>
  <c r="P150" i="13"/>
  <c r="BQ79" i="13"/>
  <c r="BQ78" i="13"/>
  <c r="BI78" i="13"/>
  <c r="BQ41" i="13"/>
  <c r="BQ40" i="13"/>
  <c r="BI40" i="13"/>
  <c r="BF15" i="13"/>
  <c r="BJ5" i="13"/>
  <c r="BF5" i="13"/>
  <c r="BQ80" i="13"/>
  <c r="BQ42" i="13"/>
  <c r="BK21" i="13"/>
  <c r="BQ5" i="13"/>
  <c r="BQ4" i="13"/>
  <c r="BJ3" i="13"/>
  <c r="BE8" i="13" s="1"/>
  <c r="BN3" i="13"/>
  <c r="BP3" i="13" s="1"/>
  <c r="BE16" i="13"/>
  <c r="BE22" i="13"/>
  <c r="BJ4" i="13"/>
  <c r="BE9" i="13" s="1"/>
  <c r="BF21" i="13"/>
  <c r="BF31" i="13"/>
  <c r="BJ40" i="13"/>
  <c r="BE45" i="13" s="1"/>
  <c r="BG53" i="13"/>
  <c r="BJ78" i="13"/>
  <c r="BE83" i="13" s="1"/>
  <c r="BF90" i="13"/>
  <c r="BF114" i="13"/>
  <c r="J219" i="13"/>
  <c r="P219" i="13"/>
  <c r="BH54" i="13"/>
  <c r="BS41" i="13"/>
  <c r="BS79" i="13"/>
  <c r="BK4" i="13"/>
  <c r="BG4" i="13"/>
  <c r="BD9" i="13" s="1"/>
  <c r="BD10" i="13" s="1"/>
  <c r="BP79" i="13"/>
  <c r="BP41" i="13"/>
  <c r="BK22" i="13"/>
  <c r="BG16" i="13"/>
  <c r="M109" i="13"/>
  <c r="M271" i="13"/>
  <c r="M190" i="13"/>
  <c r="BJ22" i="13"/>
  <c r="BG60" i="13"/>
  <c r="BI41" i="13"/>
  <c r="BF60" i="13"/>
  <c r="BL41" i="13"/>
  <c r="BH41" i="13"/>
  <c r="BK60" i="13"/>
  <c r="BG54" i="13"/>
  <c r="BK41" i="13"/>
  <c r="BG41" i="13"/>
  <c r="BD46" i="13" s="1"/>
  <c r="BF42" i="13"/>
  <c r="BJ60" i="13"/>
  <c r="BG105" i="13"/>
  <c r="BF97" i="13"/>
  <c r="BI79" i="13"/>
  <c r="BK97" i="13"/>
  <c r="BG91" i="13"/>
  <c r="BL79" i="13"/>
  <c r="BH79" i="13"/>
  <c r="BJ97" i="13"/>
  <c r="BF91" i="13"/>
  <c r="BO79" i="13"/>
  <c r="BK79" i="13"/>
  <c r="BG79" i="13"/>
  <c r="BD84" i="13" s="1"/>
  <c r="BF80" i="13"/>
  <c r="J140" i="13"/>
  <c r="P140" i="13"/>
  <c r="BJ59" i="13"/>
  <c r="BG97" i="13"/>
  <c r="BJ15" i="13"/>
  <c r="BL4" i="13"/>
  <c r="BD15" i="13"/>
  <c r="BD17" i="13" s="1"/>
  <c r="BD5" i="13"/>
  <c r="BD23" i="13" s="1"/>
  <c r="BH3" i="13"/>
  <c r="BL3" i="13"/>
  <c r="BH4" i="13"/>
  <c r="BN4" i="13"/>
  <c r="BE5" i="13"/>
  <c r="BE23" i="13" s="1"/>
  <c r="BE15" i="13"/>
  <c r="BE17" i="13" s="1"/>
  <c r="BJ41" i="13"/>
  <c r="BE46" i="13" s="1"/>
  <c r="BJ42" i="13"/>
  <c r="BF54" i="13"/>
  <c r="BJ79" i="13"/>
  <c r="BE84" i="13" s="1"/>
  <c r="BJ80" i="13"/>
  <c r="J300" i="13"/>
  <c r="P300" i="13"/>
  <c r="BD53" i="13"/>
  <c r="BD55" i="13" s="1"/>
  <c r="BE59" i="13"/>
  <c r="BE60" i="13"/>
  <c r="BG66" i="13"/>
  <c r="BD96" i="13"/>
  <c r="BD97" i="13"/>
  <c r="J130" i="13"/>
  <c r="J229" i="13"/>
  <c r="J310" i="13"/>
  <c r="BD80" i="13"/>
  <c r="BD98" i="13" s="1"/>
  <c r="BD90" i="13"/>
  <c r="BD92" i="13" s="1"/>
  <c r="BE80" i="13"/>
  <c r="BE98" i="13" s="1"/>
  <c r="BM79" i="13" l="1"/>
  <c r="BO41" i="13"/>
  <c r="BM60" i="13"/>
  <c r="BL54" i="13" s="1"/>
  <c r="BH91" i="13"/>
  <c r="BL60" i="13"/>
  <c r="BR79" i="13"/>
  <c r="BK91" i="13" s="1"/>
  <c r="BF8" i="13"/>
  <c r="BM4" i="13"/>
  <c r="BM41" i="13"/>
  <c r="BM78" i="13"/>
  <c r="BM97" i="13"/>
  <c r="BN5" i="13"/>
  <c r="BO5" i="13" s="1"/>
  <c r="BM21" i="13"/>
  <c r="BR80" i="13"/>
  <c r="BM98" i="13" s="1"/>
  <c r="BH92" i="13"/>
  <c r="BS80" i="13"/>
  <c r="BL59" i="13"/>
  <c r="BH53" i="13"/>
  <c r="BS40" i="13"/>
  <c r="BR40" i="13"/>
  <c r="BF98" i="13"/>
  <c r="BG92" i="13"/>
  <c r="BL104" i="13"/>
  <c r="BL98" i="13"/>
  <c r="BF92" i="13"/>
  <c r="BL80" i="13"/>
  <c r="BK98" i="13"/>
  <c r="BK80" i="13"/>
  <c r="BG80" i="13"/>
  <c r="BJ98" i="13"/>
  <c r="BP40" i="13"/>
  <c r="BJ53" i="13"/>
  <c r="BF45" i="13"/>
  <c r="BI53" i="13"/>
  <c r="BG59" i="13"/>
  <c r="BS4" i="13"/>
  <c r="BL22" i="13"/>
  <c r="BH16" i="13"/>
  <c r="BR4" i="13"/>
  <c r="BI54" i="13"/>
  <c r="BF46" i="13"/>
  <c r="BJ54" i="13"/>
  <c r="BO4" i="13"/>
  <c r="BG96" i="13"/>
  <c r="BM40" i="13"/>
  <c r="BD85" i="13"/>
  <c r="BO40" i="13"/>
  <c r="BM59" i="13"/>
  <c r="BL96" i="13"/>
  <c r="BH90" i="13"/>
  <c r="BS78" i="13"/>
  <c r="BR78" i="13"/>
  <c r="BM3" i="13"/>
  <c r="BF84" i="13"/>
  <c r="BJ91" i="13"/>
  <c r="BI91" i="13"/>
  <c r="BG22" i="13"/>
  <c r="BP78" i="13"/>
  <c r="BI90" i="13"/>
  <c r="BF83" i="13"/>
  <c r="BJ90" i="13"/>
  <c r="BP42" i="13"/>
  <c r="BI16" i="13"/>
  <c r="BF9" i="13"/>
  <c r="BE10" i="13" s="1"/>
  <c r="BJ16" i="13"/>
  <c r="BI80" i="13"/>
  <c r="BI42" i="13"/>
  <c r="BJ23" i="13"/>
  <c r="BH80" i="13"/>
  <c r="BH42" i="13"/>
  <c r="BP80" i="13"/>
  <c r="BL27" i="13"/>
  <c r="BF17" i="13"/>
  <c r="BL5" i="13"/>
  <c r="BH5" i="13"/>
  <c r="BK5" i="13"/>
  <c r="BK23" i="13"/>
  <c r="BG5" i="13"/>
  <c r="BF23" i="13"/>
  <c r="BG17" i="13"/>
  <c r="BI5" i="13"/>
  <c r="BO80" i="13"/>
  <c r="BM96" i="13"/>
  <c r="BJ61" i="13"/>
  <c r="BL65" i="13"/>
  <c r="BF61" i="13"/>
  <c r="BG55" i="13"/>
  <c r="BL42" i="13"/>
  <c r="BF55" i="13"/>
  <c r="BK42" i="13"/>
  <c r="BG42" i="13"/>
  <c r="BK61" i="13"/>
  <c r="BM22" i="13"/>
  <c r="BH15" i="13"/>
  <c r="BL21" i="13"/>
  <c r="BS3" i="13"/>
  <c r="BO3" i="13"/>
  <c r="BR3" i="13"/>
  <c r="BG21" i="13"/>
  <c r="BO78" i="13"/>
  <c r="BD47" i="13"/>
  <c r="BA260" i="8"/>
  <c r="AY260" i="8"/>
  <c r="AX260" i="8"/>
  <c r="AV260" i="8"/>
  <c r="AU260" i="8"/>
  <c r="AS260" i="8"/>
  <c r="AP260" i="8"/>
  <c r="AD260" i="8"/>
  <c r="AB260" i="8"/>
  <c r="Z260" i="8"/>
  <c r="T260" i="8"/>
  <c r="O260" i="8"/>
  <c r="BA179" i="8"/>
  <c r="AY179" i="8"/>
  <c r="AX179" i="8"/>
  <c r="AV179" i="8"/>
  <c r="AU179" i="8"/>
  <c r="AS179" i="8"/>
  <c r="AP179" i="8"/>
  <c r="AD179" i="8"/>
  <c r="Z179" i="8"/>
  <c r="T179" i="8"/>
  <c r="O179" i="8"/>
  <c r="BL91" i="13" l="1"/>
  <c r="BE85" i="13"/>
  <c r="BR5" i="13"/>
  <c r="BM23" i="13" s="1"/>
  <c r="BS5" i="13"/>
  <c r="BH17" i="13"/>
  <c r="BL23" i="13"/>
  <c r="BP5" i="13"/>
  <c r="BL61" i="13"/>
  <c r="BO42" i="13"/>
  <c r="BJ92" i="13"/>
  <c r="BI92" i="13"/>
  <c r="BH55" i="13"/>
  <c r="BR42" i="13"/>
  <c r="BS42" i="13"/>
  <c r="BK16" i="13"/>
  <c r="BL16" i="13"/>
  <c r="BL53" i="13"/>
  <c r="BK53" i="13"/>
  <c r="BL15" i="13"/>
  <c r="BK15" i="13"/>
  <c r="BJ55" i="13"/>
  <c r="BI55" i="13"/>
  <c r="BL17" i="13"/>
  <c r="BK17" i="13"/>
  <c r="BL90" i="13"/>
  <c r="BK90" i="13"/>
  <c r="BJ17" i="13"/>
  <c r="BI17" i="13"/>
  <c r="BE47" i="13"/>
  <c r="BK92" i="13"/>
  <c r="BL92" i="13"/>
  <c r="H287" i="8"/>
  <c r="H206" i="8"/>
  <c r="H125" i="8"/>
  <c r="A320" i="8"/>
  <c r="A239" i="8"/>
  <c r="A158" i="8"/>
  <c r="AD87" i="8"/>
  <c r="AD62" i="8"/>
  <c r="AI302" i="8"/>
  <c r="AL300" i="8"/>
  <c r="AI298" i="8"/>
  <c r="AI136" i="8"/>
  <c r="L292" i="8"/>
  <c r="J292" i="8" s="1"/>
  <c r="O279" i="8"/>
  <c r="O277" i="8"/>
  <c r="O198" i="8"/>
  <c r="O196" i="8"/>
  <c r="H335" i="8"/>
  <c r="H333" i="8"/>
  <c r="H331" i="8"/>
  <c r="H254" i="8"/>
  <c r="H252" i="8"/>
  <c r="H250" i="8"/>
  <c r="H173" i="8"/>
  <c r="H171" i="8"/>
  <c r="H169" i="8"/>
  <c r="M269" i="8"/>
  <c r="M267" i="8"/>
  <c r="M188" i="8"/>
  <c r="M186" i="8"/>
  <c r="O117" i="8"/>
  <c r="O115" i="8"/>
  <c r="M107" i="8"/>
  <c r="M105" i="8"/>
  <c r="BZ4" i="8"/>
  <c r="AI314" i="8"/>
  <c r="J314" i="8"/>
  <c r="AI312" i="8"/>
  <c r="L312" i="8"/>
  <c r="P312" i="8" s="1"/>
  <c r="AI310" i="8"/>
  <c r="L310" i="8"/>
  <c r="J310" i="8" s="1"/>
  <c r="AR308" i="8"/>
  <c r="AN308" i="8"/>
  <c r="AI308" i="8"/>
  <c r="AI304" i="8"/>
  <c r="J304" i="8"/>
  <c r="L302" i="8"/>
  <c r="P302" i="8" s="1"/>
  <c r="AI300" i="8"/>
  <c r="L300" i="8"/>
  <c r="P300" i="8" s="1"/>
  <c r="AR298" i="8"/>
  <c r="AN298" i="8"/>
  <c r="BE115" i="8"/>
  <c r="BD115" i="8"/>
  <c r="BE114" i="8"/>
  <c r="BD114" i="8"/>
  <c r="BE109" i="8"/>
  <c r="BD109" i="8"/>
  <c r="BE108" i="8"/>
  <c r="BD108" i="8"/>
  <c r="BD105" i="8"/>
  <c r="BD104" i="8"/>
  <c r="BF79" i="8"/>
  <c r="BE79" i="8"/>
  <c r="BE91" i="8" s="1"/>
  <c r="BD79" i="8"/>
  <c r="BF78" i="8"/>
  <c r="BE78" i="8"/>
  <c r="BE90" i="8" s="1"/>
  <c r="BD78" i="8"/>
  <c r="AI233" i="8"/>
  <c r="J233" i="8"/>
  <c r="AI231" i="8"/>
  <c r="AL229" i="8"/>
  <c r="AI229" i="8"/>
  <c r="AR227" i="8"/>
  <c r="AN227" i="8"/>
  <c r="AI227" i="8"/>
  <c r="AI223" i="8"/>
  <c r="J223" i="8"/>
  <c r="AI221" i="8"/>
  <c r="AL219" i="8"/>
  <c r="AI219" i="8"/>
  <c r="AR217" i="8"/>
  <c r="AN217" i="8"/>
  <c r="AI217" i="8"/>
  <c r="BE74" i="8"/>
  <c r="BD74" i="8"/>
  <c r="BE73" i="8"/>
  <c r="BD73" i="8"/>
  <c r="BE70" i="8"/>
  <c r="BD70" i="8"/>
  <c r="BE69" i="8"/>
  <c r="BD69" i="8"/>
  <c r="BD66" i="8"/>
  <c r="BD65" i="8"/>
  <c r="BF41" i="8"/>
  <c r="BE41" i="8"/>
  <c r="BE60" i="8" s="1"/>
  <c r="BD41" i="8"/>
  <c r="BD60" i="8" s="1"/>
  <c r="BF40" i="8"/>
  <c r="BE40" i="8"/>
  <c r="BE53" i="8" s="1"/>
  <c r="BD40" i="8"/>
  <c r="BJ96" i="8" l="1"/>
  <c r="BN78" i="8"/>
  <c r="BJ97" i="8"/>
  <c r="BN79" i="8"/>
  <c r="BJ60" i="8"/>
  <c r="BN41" i="8"/>
  <c r="BJ59" i="8"/>
  <c r="BN40" i="8"/>
  <c r="BK55" i="13"/>
  <c r="BM61" i="13"/>
  <c r="BL55" i="13" s="1"/>
  <c r="BF108" i="8"/>
  <c r="BF114" i="8"/>
  <c r="P292" i="8"/>
  <c r="J300" i="8"/>
  <c r="BF73" i="8"/>
  <c r="BE54" i="8"/>
  <c r="BE55" i="8" s="1"/>
  <c r="BF109" i="8"/>
  <c r="BH40" i="8"/>
  <c r="BH41" i="8"/>
  <c r="BK60" i="8"/>
  <c r="BF74" i="8"/>
  <c r="BL78" i="8"/>
  <c r="BG66" i="8"/>
  <c r="BE59" i="8"/>
  <c r="BF69" i="8"/>
  <c r="BH78" i="8"/>
  <c r="BH79" i="8"/>
  <c r="BG91" i="8"/>
  <c r="BE97" i="8"/>
  <c r="P310" i="8"/>
  <c r="BK96" i="8"/>
  <c r="BK59" i="8"/>
  <c r="BI79" i="8"/>
  <c r="BE96" i="8"/>
  <c r="BF97" i="8"/>
  <c r="J312" i="8"/>
  <c r="BL79" i="8"/>
  <c r="BF70" i="8"/>
  <c r="BF96" i="8"/>
  <c r="BK97" i="8"/>
  <c r="BF115" i="8"/>
  <c r="J302" i="8"/>
  <c r="BG105" i="8"/>
  <c r="BD96" i="8"/>
  <c r="BD90" i="8"/>
  <c r="BE92" i="8"/>
  <c r="BD97" i="8"/>
  <c r="BD91" i="8"/>
  <c r="BD80" i="8"/>
  <c r="BD98" i="8" s="1"/>
  <c r="BE80" i="8"/>
  <c r="BE98" i="8" s="1"/>
  <c r="BF80" i="8"/>
  <c r="BF90" i="8"/>
  <c r="BG78" i="8"/>
  <c r="BD83" i="8" s="1"/>
  <c r="BK78" i="8"/>
  <c r="BG79" i="8"/>
  <c r="BD84" i="8" s="1"/>
  <c r="BK79" i="8"/>
  <c r="BG90" i="8"/>
  <c r="BF91" i="8"/>
  <c r="BI41" i="8"/>
  <c r="BE42" i="8"/>
  <c r="BE61" i="8" s="1"/>
  <c r="BD54" i="8"/>
  <c r="BF59" i="8"/>
  <c r="BF60" i="8"/>
  <c r="BD53" i="8"/>
  <c r="BF42" i="8"/>
  <c r="BL42" i="8" s="1"/>
  <c r="BF53" i="8"/>
  <c r="BD42" i="8"/>
  <c r="BD61" i="8" s="1"/>
  <c r="BG40" i="8"/>
  <c r="BD45" i="8" s="1"/>
  <c r="BK40" i="8"/>
  <c r="BG41" i="8"/>
  <c r="BD46" i="8" s="1"/>
  <c r="BK41" i="8"/>
  <c r="BG53" i="8"/>
  <c r="BF54" i="8"/>
  <c r="BD59" i="8"/>
  <c r="L138" i="8"/>
  <c r="BE36" i="8"/>
  <c r="BD36" i="8"/>
  <c r="BE35" i="8"/>
  <c r="BD35" i="8"/>
  <c r="BE32" i="8"/>
  <c r="BE31" i="8"/>
  <c r="BD31" i="8"/>
  <c r="BD32" i="8"/>
  <c r="BN80" i="8" l="1"/>
  <c r="BN42" i="8"/>
  <c r="BG54" i="8"/>
  <c r="BL40" i="8"/>
  <c r="L219" i="8" s="1"/>
  <c r="M190" i="8"/>
  <c r="M109" i="8"/>
  <c r="M271" i="8"/>
  <c r="BD85" i="8"/>
  <c r="BD47" i="8"/>
  <c r="BD92" i="8"/>
  <c r="BK98" i="8"/>
  <c r="BK80" i="8"/>
  <c r="BG80" i="8"/>
  <c r="BJ98" i="8"/>
  <c r="BF98" i="8"/>
  <c r="BG92" i="8"/>
  <c r="BL104" i="8"/>
  <c r="BF92" i="8"/>
  <c r="BL80" i="8"/>
  <c r="BJ91" i="8"/>
  <c r="BI91" i="8"/>
  <c r="BF84" i="8"/>
  <c r="BJ90" i="8"/>
  <c r="BI90" i="8"/>
  <c r="BF83" i="8"/>
  <c r="BK42" i="8"/>
  <c r="BG42" i="8"/>
  <c r="BL65" i="8"/>
  <c r="BF55" i="8"/>
  <c r="BJ61" i="8"/>
  <c r="BK61" i="8" s="1"/>
  <c r="BF61" i="8"/>
  <c r="BJ54" i="8"/>
  <c r="BI54" i="8"/>
  <c r="BF46" i="8"/>
  <c r="BD55" i="8"/>
  <c r="BJ53" i="8"/>
  <c r="BI53" i="8"/>
  <c r="BF45" i="8"/>
  <c r="BF35" i="8"/>
  <c r="BF36" i="8"/>
  <c r="BF32" i="8"/>
  <c r="BF31" i="8"/>
  <c r="AI148" i="8"/>
  <c r="AN146" i="8"/>
  <c r="AR146" i="8"/>
  <c r="AL148" i="8"/>
  <c r="AI146" i="8"/>
  <c r="AL138" i="8"/>
  <c r="AI138" i="8"/>
  <c r="AR136" i="8"/>
  <c r="AN136" i="8"/>
  <c r="AI152" i="8"/>
  <c r="J152" i="8"/>
  <c r="AI150" i="8"/>
  <c r="AI142" i="8"/>
  <c r="J142" i="8"/>
  <c r="AI140" i="8"/>
  <c r="BD28" i="8"/>
  <c r="BD27" i="8"/>
  <c r="BF4" i="8"/>
  <c r="BE4" i="8"/>
  <c r="BE16" i="8" s="1"/>
  <c r="BD4" i="8"/>
  <c r="BD22" i="8" s="1"/>
  <c r="BF3" i="8"/>
  <c r="BE3" i="8"/>
  <c r="BE15" i="8" s="1"/>
  <c r="BD3" i="8"/>
  <c r="BN4" i="8" l="1"/>
  <c r="AD37" i="8"/>
  <c r="BD21" i="8"/>
  <c r="BG28" i="8"/>
  <c r="BP41" i="8"/>
  <c r="BP79" i="8"/>
  <c r="BJ21" i="8"/>
  <c r="BK21" i="8" s="1"/>
  <c r="BJ79" i="8"/>
  <c r="BE84" i="8" s="1"/>
  <c r="BM79" i="8" s="1"/>
  <c r="BJ78" i="8"/>
  <c r="BE83" i="8" s="1"/>
  <c r="BM78" i="8" s="1"/>
  <c r="BJ42" i="8"/>
  <c r="BQ40" i="8"/>
  <c r="BQ80" i="8"/>
  <c r="BQ79" i="8"/>
  <c r="BI78" i="8"/>
  <c r="BJ40" i="8"/>
  <c r="BE45" i="8" s="1"/>
  <c r="BM40" i="8" s="1"/>
  <c r="BJ80" i="8"/>
  <c r="BQ78" i="8"/>
  <c r="BJ41" i="8"/>
  <c r="BI40" i="8"/>
  <c r="BQ42" i="8"/>
  <c r="BQ41" i="8"/>
  <c r="BI92" i="8"/>
  <c r="BJ92" i="8"/>
  <c r="BI55" i="8"/>
  <c r="BJ55" i="8"/>
  <c r="BJ22" i="8"/>
  <c r="BK22" i="8" s="1"/>
  <c r="BE22" i="8"/>
  <c r="BE21" i="8"/>
  <c r="BE17" i="8"/>
  <c r="BI4" i="8"/>
  <c r="BE5" i="8"/>
  <c r="BF16" i="8"/>
  <c r="BF21" i="8"/>
  <c r="BF22" i="8"/>
  <c r="BH4" i="8"/>
  <c r="BP4" i="8"/>
  <c r="BF5" i="8"/>
  <c r="BH3" i="8"/>
  <c r="BD5" i="8"/>
  <c r="BD15" i="8"/>
  <c r="BF15" i="8"/>
  <c r="BG3" i="8"/>
  <c r="BD8" i="8" s="1"/>
  <c r="BK3" i="8"/>
  <c r="BG4" i="8"/>
  <c r="BD9" i="8" s="1"/>
  <c r="BK4" i="8"/>
  <c r="BD16" i="8"/>
  <c r="P219" i="8" l="1"/>
  <c r="BE46" i="8"/>
  <c r="BE47" i="8" s="1"/>
  <c r="BL41" i="8"/>
  <c r="L229" i="8" s="1"/>
  <c r="J219" i="8"/>
  <c r="BN3" i="8"/>
  <c r="BO3" i="8" s="1"/>
  <c r="BR40" i="8"/>
  <c r="BO41" i="8"/>
  <c r="BG60" i="8"/>
  <c r="BR41" i="8"/>
  <c r="BK54" i="8" s="1"/>
  <c r="BH54" i="8"/>
  <c r="BS41" i="8"/>
  <c r="L231" i="8" s="1"/>
  <c r="BL60" i="8"/>
  <c r="BM60" i="8" s="1"/>
  <c r="BG22" i="8"/>
  <c r="BR79" i="8"/>
  <c r="BK91" i="8" s="1"/>
  <c r="BH80" i="8"/>
  <c r="BI80" i="8"/>
  <c r="BI42" i="8"/>
  <c r="BH42" i="8"/>
  <c r="BG55" i="8" s="1"/>
  <c r="BE85" i="8"/>
  <c r="BG16" i="8"/>
  <c r="BJ4" i="8"/>
  <c r="BE9" i="8" s="1"/>
  <c r="BG15" i="8"/>
  <c r="BD17" i="8"/>
  <c r="BI5" i="8" s="1"/>
  <c r="BD23" i="8"/>
  <c r="BD10" i="8"/>
  <c r="BI16" i="8"/>
  <c r="BF9" i="8"/>
  <c r="BJ16" i="8"/>
  <c r="BJ15" i="8"/>
  <c r="BI15" i="8"/>
  <c r="BF8" i="8"/>
  <c r="BI3" i="8"/>
  <c r="BJ3" i="8" s="1"/>
  <c r="BK5" i="8"/>
  <c r="BG5" i="8"/>
  <c r="BJ23" i="8"/>
  <c r="BK23" i="8" s="1"/>
  <c r="BH5" i="8"/>
  <c r="BF23" i="8"/>
  <c r="BF17" i="8"/>
  <c r="BE23" i="8"/>
  <c r="P229" i="8" l="1"/>
  <c r="J229" i="8"/>
  <c r="P231" i="8"/>
  <c r="J231" i="8"/>
  <c r="BM41" i="8"/>
  <c r="BP3" i="8"/>
  <c r="BL21" i="8"/>
  <c r="BM21" i="8" s="1"/>
  <c r="BM59" i="8"/>
  <c r="BL53" i="8" s="1"/>
  <c r="BS40" i="8"/>
  <c r="L221" i="8" s="1"/>
  <c r="BH91" i="8"/>
  <c r="BO79" i="8"/>
  <c r="BP40" i="8"/>
  <c r="BR3" i="8"/>
  <c r="BK15" i="8" s="1"/>
  <c r="BG59" i="8"/>
  <c r="BL61" i="8"/>
  <c r="BG21" i="8"/>
  <c r="BH15" i="8" s="1"/>
  <c r="BO40" i="8"/>
  <c r="BH53" i="8"/>
  <c r="BL59" i="8"/>
  <c r="BM96" i="8"/>
  <c r="BG96" i="8"/>
  <c r="BL96" i="8"/>
  <c r="BS78" i="8"/>
  <c r="BO78" i="8"/>
  <c r="BP78" i="8"/>
  <c r="BR78" i="8"/>
  <c r="BH90" i="8"/>
  <c r="BO80" i="8"/>
  <c r="BL97" i="8"/>
  <c r="BG97" i="8"/>
  <c r="BS4" i="8"/>
  <c r="BS79" i="8"/>
  <c r="BL54" i="8"/>
  <c r="BM97" i="8"/>
  <c r="BL91" i="8" s="1"/>
  <c r="BO4" i="8"/>
  <c r="BQ4" i="8" s="1"/>
  <c r="BM22" i="8"/>
  <c r="BN5" i="8"/>
  <c r="BO5" i="8" s="1"/>
  <c r="BL22" i="8"/>
  <c r="BR4" i="8"/>
  <c r="BK16" i="8" s="1"/>
  <c r="BK53" i="8"/>
  <c r="BH16" i="8"/>
  <c r="BQ5" i="8"/>
  <c r="BJ5" i="8"/>
  <c r="BL5" i="8" s="1"/>
  <c r="BG17" i="8"/>
  <c r="BL4" i="8"/>
  <c r="BM4" i="8" s="1"/>
  <c r="BQ3" i="8"/>
  <c r="BS3" i="8" s="1"/>
  <c r="BI17" i="8"/>
  <c r="BJ17" i="8"/>
  <c r="BE8" i="8"/>
  <c r="BL3" i="8"/>
  <c r="BR42" i="8" l="1"/>
  <c r="BK55" i="8" s="1"/>
  <c r="BP42" i="8"/>
  <c r="P221" i="8"/>
  <c r="J221" i="8"/>
  <c r="BO42" i="8"/>
  <c r="BH55" i="8" s="1"/>
  <c r="BL15" i="8"/>
  <c r="BP5" i="8"/>
  <c r="BP80" i="8"/>
  <c r="BR80" i="8"/>
  <c r="BL98" i="8"/>
  <c r="BL90" i="8"/>
  <c r="BK90" i="8"/>
  <c r="BR5" i="8"/>
  <c r="BK17" i="8" s="1"/>
  <c r="BH92" i="8"/>
  <c r="BS80" i="8"/>
  <c r="BL16" i="8"/>
  <c r="BL23" i="8"/>
  <c r="BS5" i="8"/>
  <c r="BH17" i="8"/>
  <c r="L140" i="8"/>
  <c r="L150" i="8"/>
  <c r="L148" i="8"/>
  <c r="J148" i="8" s="1"/>
  <c r="BM3" i="8"/>
  <c r="BL27" i="8"/>
  <c r="BE10" i="8"/>
  <c r="BM61" i="8" l="1"/>
  <c r="BL55" i="8" s="1"/>
  <c r="BS42" i="8" s="1"/>
  <c r="L211" i="8" s="1"/>
  <c r="J211" i="8" s="1"/>
  <c r="BM23" i="8"/>
  <c r="BL17" i="8" s="1"/>
  <c r="L130" i="8" s="1"/>
  <c r="P130" i="8" s="1"/>
  <c r="BK92" i="8"/>
  <c r="BM98" i="8"/>
  <c r="BL92" i="8" s="1"/>
  <c r="P138" i="8"/>
  <c r="J138" i="8"/>
  <c r="P148" i="8"/>
  <c r="J140" i="8"/>
  <c r="P140" i="8"/>
  <c r="P150" i="8"/>
  <c r="J150" i="8"/>
  <c r="P211" i="8" l="1"/>
  <c r="J130" i="8"/>
  <c r="H248" i="8"/>
  <c r="H167" i="8"/>
  <c r="H329" i="8"/>
</calcChain>
</file>

<file path=xl/comments1.xml><?xml version="1.0" encoding="utf-8"?>
<comments xmlns="http://schemas.openxmlformats.org/spreadsheetml/2006/main">
  <authors>
    <author>Administrator</author>
    <author>高橋英史</author>
  </authors>
  <commentList>
    <comment ref="V20" authorId="0" shapeId="0">
      <text>
        <r>
          <rPr>
            <sz val="10"/>
            <color indexed="81"/>
            <rFont val="ＭＳ Ｐゴシック"/>
            <family val="3"/>
            <charset val="128"/>
          </rPr>
          <t>水銀排出施設設置（使用、変更）届出書の
別紙１の「工場又は事業場における施設番号」をご記入ください。
例：ボイラー１号機、No.1焼却炉</t>
        </r>
      </text>
    </comment>
    <comment ref="B26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31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31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</t>
        </r>
      </text>
    </comment>
    <comment ref="R37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37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38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38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B41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  <comment ref="B51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56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56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</t>
        </r>
      </text>
    </comment>
    <comment ref="R62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62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63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63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</t>
        </r>
      </text>
    </comment>
    <comment ref="B66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  <comment ref="B76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81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81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例：煙突、煙道</t>
        </r>
      </text>
    </comment>
    <comment ref="R87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有効数字２桁として３桁目以降切り捨てる前の実測値を入力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87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88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88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B91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高橋英史</author>
  </authors>
  <commentList>
    <comment ref="V20" authorId="0" shapeId="0">
      <text>
        <r>
          <rPr>
            <sz val="10"/>
            <color indexed="81"/>
            <rFont val="ＭＳ Ｐゴシック"/>
            <family val="3"/>
            <charset val="128"/>
          </rPr>
          <t>水銀排出施設設置（使用、変更）届出書の
別紙１の「工場又は事業場における施設番号」をご記入ください。
例：ボイラー１号機、No.1焼却炉</t>
        </r>
      </text>
    </comment>
    <comment ref="B26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31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31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例：煙突、煙道</t>
        </r>
      </text>
    </comment>
    <comment ref="R37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37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38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38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B41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  <comment ref="B51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56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56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例：煙突、煙道</t>
        </r>
      </text>
    </comment>
    <comment ref="R62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62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63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63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</t>
        </r>
      </text>
    </comment>
    <comment ref="B66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  <comment ref="B76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81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81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例：煙突、煙道</t>
        </r>
      </text>
    </comment>
    <comment ref="R87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有効数字２桁として３桁目以降切り捨てる前の実測値を入力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87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88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88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B91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</commentList>
</comments>
</file>

<file path=xl/sharedStrings.xml><?xml version="1.0" encoding="utf-8"?>
<sst xmlns="http://schemas.openxmlformats.org/spreadsheetml/2006/main" count="5042" uniqueCount="2055">
  <si>
    <t>ガス状水銀</t>
    <rPh sb="2" eb="3">
      <t>ジョウ</t>
    </rPh>
    <rPh sb="3" eb="5">
      <t>スイギン</t>
    </rPh>
    <phoneticPr fontId="1"/>
  </si>
  <si>
    <t>粒子状水銀</t>
    <rPh sb="0" eb="3">
      <t>リュウシジョウ</t>
    </rPh>
    <rPh sb="3" eb="5">
      <t>スイギン</t>
    </rPh>
    <phoneticPr fontId="1"/>
  </si>
  <si>
    <t>全水銀</t>
    <rPh sb="0" eb="1">
      <t>ゼン</t>
    </rPh>
    <rPh sb="1" eb="3">
      <t>スイギン</t>
    </rPh>
    <phoneticPr fontId="1"/>
  </si>
  <si>
    <t>検出下限</t>
    <rPh sb="0" eb="2">
      <t>ケンシュツ</t>
    </rPh>
    <rPh sb="2" eb="4">
      <t>カゲン</t>
    </rPh>
    <phoneticPr fontId="1"/>
  </si>
  <si>
    <t>定量下限</t>
    <rPh sb="0" eb="2">
      <t>テイリョウ</t>
    </rPh>
    <rPh sb="2" eb="4">
      <t>カゲン</t>
    </rPh>
    <phoneticPr fontId="1"/>
  </si>
  <si>
    <t>実測値</t>
    <rPh sb="0" eb="3">
      <t>ジッソクチ</t>
    </rPh>
    <phoneticPr fontId="1"/>
  </si>
  <si>
    <t>丸め前</t>
    <rPh sb="0" eb="1">
      <t>マル</t>
    </rPh>
    <rPh sb="2" eb="3">
      <t>マエ</t>
    </rPh>
    <phoneticPr fontId="1"/>
  </si>
  <si>
    <t>丸め後</t>
    <rPh sb="0" eb="1">
      <t>マル</t>
    </rPh>
    <rPh sb="2" eb="3">
      <t>アト</t>
    </rPh>
    <phoneticPr fontId="1"/>
  </si>
  <si>
    <t>酸素濃度補正値</t>
    <rPh sb="0" eb="2">
      <t>サンソ</t>
    </rPh>
    <rPh sb="2" eb="4">
      <t>ノウド</t>
    </rPh>
    <rPh sb="4" eb="7">
      <t>ホセイチ</t>
    </rPh>
    <phoneticPr fontId="1"/>
  </si>
  <si>
    <t>小数点以下の桁数</t>
    <rPh sb="0" eb="3">
      <t>ショウスウテン</t>
    </rPh>
    <rPh sb="3" eb="5">
      <t>イカ</t>
    </rPh>
    <rPh sb="6" eb="8">
      <t>ケタスウ</t>
    </rPh>
    <phoneticPr fontId="1"/>
  </si>
  <si>
    <t>標準酸素濃度</t>
    <rPh sb="0" eb="2">
      <t>ヒョウジュン</t>
    </rPh>
    <rPh sb="2" eb="4">
      <t>サンソ</t>
    </rPh>
    <rPh sb="4" eb="6">
      <t>ノウド</t>
    </rPh>
    <phoneticPr fontId="1"/>
  </si>
  <si>
    <t>1&lt;</t>
    <phoneticPr fontId="1"/>
  </si>
  <si>
    <t>1&lt;=</t>
    <phoneticPr fontId="1"/>
  </si>
  <si>
    <t>定量下限以上</t>
    <rPh sb="4" eb="6">
      <t>イジョウ</t>
    </rPh>
    <phoneticPr fontId="1"/>
  </si>
  <si>
    <t>小数点以下最大桁数</t>
    <phoneticPr fontId="1"/>
  </si>
  <si>
    <t>検出下限未満</t>
    <rPh sb="4" eb="6">
      <t>ミマン</t>
    </rPh>
    <phoneticPr fontId="1"/>
  </si>
  <si>
    <t>定量下限以上の追加処理</t>
    <phoneticPr fontId="1"/>
  </si>
  <si>
    <t>検出下限以上定量下限未満の処理</t>
    <phoneticPr fontId="1"/>
  </si>
  <si>
    <t>定量下限以上の一次処理</t>
    <rPh sb="0" eb="2">
      <t>テイリョウ</t>
    </rPh>
    <rPh sb="4" eb="6">
      <t>イジョウ</t>
    </rPh>
    <rPh sb="7" eb="9">
      <t>イチジ</t>
    </rPh>
    <rPh sb="9" eb="11">
      <t>ショリ</t>
    </rPh>
    <phoneticPr fontId="1"/>
  </si>
  <si>
    <t>有効数字2桁表示</t>
    <rPh sb="0" eb="2">
      <t>ユウコウ</t>
    </rPh>
    <rPh sb="2" eb="4">
      <t>スウジ</t>
    </rPh>
    <rPh sb="5" eb="6">
      <t>ケタ</t>
    </rPh>
    <rPh sb="6" eb="8">
      <t>ヒョウジ</t>
    </rPh>
    <phoneticPr fontId="1"/>
  </si>
  <si>
    <t>検出下限未満の桁まで表示</t>
    <rPh sb="0" eb="2">
      <t>ケンシュツ</t>
    </rPh>
    <rPh sb="2" eb="4">
      <t>カゲン</t>
    </rPh>
    <rPh sb="4" eb="6">
      <t>ミマン</t>
    </rPh>
    <rPh sb="7" eb="8">
      <t>ケタ</t>
    </rPh>
    <rPh sb="10" eb="12">
      <t>ヒョウジ</t>
    </rPh>
    <phoneticPr fontId="1"/>
  </si>
  <si>
    <t>確定値</t>
    <rPh sb="0" eb="2">
      <t>カクテイ</t>
    </rPh>
    <rPh sb="2" eb="3">
      <t>アタイ</t>
    </rPh>
    <phoneticPr fontId="1"/>
  </si>
  <si>
    <t>表記の有無</t>
    <rPh sb="0" eb="2">
      <t>ヒョウキ</t>
    </rPh>
    <rPh sb="3" eb="5">
      <t>ウム</t>
    </rPh>
    <phoneticPr fontId="1"/>
  </si>
  <si>
    <t>検出下限未満</t>
    <phoneticPr fontId="1"/>
  </si>
  <si>
    <t>検出下限以上定量下限未満</t>
  </si>
  <si>
    <t>検出下限以上定量下限未満</t>
    <phoneticPr fontId="1"/>
  </si>
  <si>
    <t>定量下限以上</t>
    <phoneticPr fontId="1"/>
  </si>
  <si>
    <t>最終表記</t>
    <phoneticPr fontId="1"/>
  </si>
  <si>
    <t>最終表記数字</t>
    <rPh sb="0" eb="2">
      <t>サイシュウ</t>
    </rPh>
    <rPh sb="2" eb="4">
      <t>ヒョウキ</t>
    </rPh>
    <rPh sb="4" eb="6">
      <t>スウジ</t>
    </rPh>
    <phoneticPr fontId="1"/>
  </si>
  <si>
    <t>実測酸素濃度</t>
    <phoneticPr fontId="1"/>
  </si>
  <si>
    <t>％</t>
    <phoneticPr fontId="1"/>
  </si>
  <si>
    <t>水銀排出施設の種類</t>
    <rPh sb="0" eb="2">
      <t>スイギン</t>
    </rPh>
    <rPh sb="2" eb="4">
      <t>ハイシュツ</t>
    </rPh>
    <rPh sb="4" eb="6">
      <t>シセツ</t>
    </rPh>
    <rPh sb="7" eb="9">
      <t>シュルイ</t>
    </rPh>
    <phoneticPr fontId="1"/>
  </si>
  <si>
    <t>（１項）小型石炭混焼ボイラー（石炭火力発電所）</t>
  </si>
  <si>
    <t>（１項）小型石炭混焼ボイラー（産業用石炭燃焼ボイラー）</t>
  </si>
  <si>
    <t>（２項）石炭専焼ボイラー（石炭火力発電所）</t>
  </si>
  <si>
    <t>（２項）石炭専焼ボイラー（産業用石炭燃焼ボイラー）</t>
  </si>
  <si>
    <t>（２項）大型石炭混焼ボイラー（石炭火力発電所）</t>
  </si>
  <si>
    <t>（２項）大型石炭混焼ボイラー（産業用石炭燃焼ボイラー）</t>
  </si>
  <si>
    <t>（３項）一次施設　銅</t>
  </si>
  <si>
    <t>（３項）一次施設　工業金</t>
  </si>
  <si>
    <t>（４項）一次施設　鉛</t>
  </si>
  <si>
    <t>（４項）一次施設　亜鉛</t>
  </si>
  <si>
    <t>（５項）二次施設　銅</t>
  </si>
  <si>
    <t>（５項）二次施設　鉛</t>
  </si>
  <si>
    <t>（５項）二次施設　亜鉛</t>
  </si>
  <si>
    <t>（６項）二次施設　工業金</t>
  </si>
  <si>
    <t>（７項）セメントの製造の用に供する焼成炉</t>
  </si>
  <si>
    <t>（８項）廃棄物焼却炉（一般廃棄物）</t>
  </si>
  <si>
    <t>（８項）廃棄物焼却炉（産業廃棄物）</t>
  </si>
  <si>
    <t>（８項）廃棄物焼却炉（下水汚泥）</t>
  </si>
  <si>
    <t>（９項）水銀回収施設</t>
  </si>
  <si>
    <t>届出者（氏名又は名称）</t>
    <rPh sb="0" eb="2">
      <t>トドケデ</t>
    </rPh>
    <rPh sb="2" eb="3">
      <t>シャ</t>
    </rPh>
    <rPh sb="4" eb="6">
      <t>シメイ</t>
    </rPh>
    <rPh sb="6" eb="7">
      <t>マタ</t>
    </rPh>
    <rPh sb="8" eb="10">
      <t>メイショウ</t>
    </rPh>
    <phoneticPr fontId="1"/>
  </si>
  <si>
    <t>工場又は事業場の名称</t>
    <rPh sb="0" eb="2">
      <t>コウジョウ</t>
    </rPh>
    <rPh sb="2" eb="3">
      <t>マタ</t>
    </rPh>
    <rPh sb="4" eb="7">
      <t>ジギョウジョウ</t>
    </rPh>
    <rPh sb="8" eb="10">
      <t>メイショウ</t>
    </rPh>
    <phoneticPr fontId="1"/>
  </si>
  <si>
    <t>郵便番号</t>
    <rPh sb="0" eb="4">
      <t>ユウビンバンゴウ</t>
    </rPh>
    <phoneticPr fontId="4"/>
  </si>
  <si>
    <t>区町名</t>
    <rPh sb="0" eb="1">
      <t>ク</t>
    </rPh>
    <rPh sb="1" eb="3">
      <t>チョウメイ</t>
    </rPh>
    <phoneticPr fontId="4"/>
  </si>
  <si>
    <t>230-0000</t>
  </si>
  <si>
    <t>鶴見区</t>
  </si>
  <si>
    <t>230-0033</t>
  </si>
  <si>
    <t>神奈川区</t>
  </si>
  <si>
    <t>230-0035</t>
  </si>
  <si>
    <t>西区</t>
  </si>
  <si>
    <t>230-0021</t>
  </si>
  <si>
    <t>中区</t>
  </si>
  <si>
    <t>230-0024</t>
  </si>
  <si>
    <t>南区</t>
  </si>
  <si>
    <t>記載
担当者</t>
  </si>
  <si>
    <t>230-0022</t>
  </si>
  <si>
    <t>保土ケ谷区</t>
  </si>
  <si>
    <t>所属</t>
  </si>
  <si>
    <t>230-0023</t>
  </si>
  <si>
    <t>磯子区</t>
  </si>
  <si>
    <t>電話番号</t>
  </si>
  <si>
    <t>230-0026</t>
  </si>
  <si>
    <t>金沢区</t>
  </si>
  <si>
    <t>フリガナ</t>
  </si>
  <si>
    <t>230-0025</t>
  </si>
  <si>
    <t>港北区</t>
  </si>
  <si>
    <t>氏名</t>
  </si>
  <si>
    <t>230-0041</t>
  </si>
  <si>
    <t>戸塚区</t>
  </si>
  <si>
    <t>230-0002</t>
  </si>
  <si>
    <t>港南区</t>
  </si>
  <si>
    <t>230-0055</t>
  </si>
  <si>
    <t>旭区</t>
  </si>
  <si>
    <t>-</t>
    <phoneticPr fontId="4"/>
  </si>
  <si>
    <t>230-0046</t>
  </si>
  <si>
    <t>緑区</t>
  </si>
  <si>
    <t>区町名</t>
    <rPh sb="0" eb="1">
      <t>ク</t>
    </rPh>
    <phoneticPr fontId="4"/>
  </si>
  <si>
    <t>230-0072</t>
  </si>
  <si>
    <t>瀬谷区</t>
  </si>
  <si>
    <t>230-0011</t>
  </si>
  <si>
    <t>栄区</t>
  </si>
  <si>
    <t>230-0075</t>
  </si>
  <si>
    <t>泉区</t>
  </si>
  <si>
    <t>230-0034</t>
  </si>
  <si>
    <t>青葉区</t>
  </si>
  <si>
    <t>230-0078</t>
  </si>
  <si>
    <t>都筑区</t>
  </si>
  <si>
    <t>230-0074</t>
  </si>
  <si>
    <t>230-0071</t>
  </si>
  <si>
    <t>230-0038</t>
  </si>
  <si>
    <t>施設の概要</t>
    <phoneticPr fontId="4"/>
  </si>
  <si>
    <t>230-0043</t>
  </si>
  <si>
    <t>届出施設名称</t>
    <phoneticPr fontId="4"/>
  </si>
  <si>
    <t>230-0073</t>
  </si>
  <si>
    <t>230-0047</t>
  </si>
  <si>
    <t>230-0003</t>
  </si>
  <si>
    <t>230-0012</t>
  </si>
  <si>
    <t>230-0045</t>
  </si>
  <si>
    <t>230-0027</t>
  </si>
  <si>
    <t>230-0014</t>
  </si>
  <si>
    <t>230-0053</t>
  </si>
  <si>
    <t>230-0054</t>
  </si>
  <si>
    <t>230-0032</t>
  </si>
  <si>
    <t>230-0061</t>
  </si>
  <si>
    <t>230-0063</t>
  </si>
  <si>
    <t>230-0051</t>
  </si>
  <si>
    <t>230-0015</t>
  </si>
  <si>
    <t>230-0062</t>
  </si>
  <si>
    <t>230-0042</t>
  </si>
  <si>
    <t>230-0052</t>
  </si>
  <si>
    <t>230-0076</t>
  </si>
  <si>
    <t>230-0036</t>
  </si>
  <si>
    <t>230-0077</t>
  </si>
  <si>
    <t>230-0017</t>
  </si>
  <si>
    <t>230-0018</t>
  </si>
  <si>
    <t>230-0016</t>
  </si>
  <si>
    <t>230-0031</t>
  </si>
  <si>
    <t>230-0044</t>
  </si>
  <si>
    <t>230-0048</t>
  </si>
  <si>
    <t>230-0013</t>
  </si>
  <si>
    <t>230-0037</t>
  </si>
  <si>
    <t>230-0004</t>
  </si>
  <si>
    <t>230-0001</t>
  </si>
  <si>
    <t>221-0000</t>
  </si>
  <si>
    <t>221-0057</t>
  </si>
  <si>
    <t>221-0814</t>
  </si>
  <si>
    <t>221-0032</t>
  </si>
  <si>
    <t>221-0842</t>
  </si>
  <si>
    <t>221-0014</t>
  </si>
  <si>
    <t>221-0062</t>
  </si>
  <si>
    <t>221-0042</t>
  </si>
  <si>
    <t>221-0024</t>
  </si>
  <si>
    <t>221-0002</t>
  </si>
  <si>
    <t>221-0003</t>
  </si>
  <si>
    <t>221-0055</t>
  </si>
  <si>
    <t>221-0865</t>
  </si>
  <si>
    <t>221-0045</t>
  </si>
  <si>
    <t>221-0046</t>
  </si>
  <si>
    <t>221-0831</t>
  </si>
  <si>
    <t>221-0011</t>
  </si>
  <si>
    <t>221-0015</t>
  </si>
  <si>
    <t>221-0041</t>
  </si>
  <si>
    <t>221-0801</t>
  </si>
  <si>
    <t>年４月１日</t>
  </si>
  <si>
    <t>～</t>
  </si>
  <si>
    <t>提出期限</t>
  </si>
  <si>
    <t>令和</t>
    <rPh sb="0" eb="2">
      <t>レイワ</t>
    </rPh>
    <phoneticPr fontId="4"/>
  </si>
  <si>
    <t>221-0832</t>
  </si>
  <si>
    <t>221-0056</t>
  </si>
  <si>
    <t>221-0804</t>
  </si>
  <si>
    <t>221-0051</t>
  </si>
  <si>
    <t>221-0012</t>
  </si>
  <si>
    <t>221-0021</t>
  </si>
  <si>
    <t>221-0811</t>
  </si>
  <si>
    <t>221-0052</t>
  </si>
  <si>
    <t>221-0844</t>
  </si>
  <si>
    <t>221-0862</t>
  </si>
  <si>
    <t>221-0075</t>
  </si>
  <si>
    <t>221-0071</t>
  </si>
  <si>
    <t>221-0072</t>
  </si>
  <si>
    <t>221-0074</t>
  </si>
  <si>
    <t>221-0073</t>
  </si>
  <si>
    <t>221-0077</t>
  </si>
  <si>
    <t>221-0076</t>
  </si>
  <si>
    <t>221-0031</t>
  </si>
  <si>
    <t>221-0013</t>
  </si>
  <si>
    <t>221-0043</t>
  </si>
  <si>
    <t>221-0864</t>
  </si>
  <si>
    <t>221-0033</t>
  </si>
  <si>
    <t>221-0834</t>
  </si>
  <si>
    <t>221-0833</t>
  </si>
  <si>
    <t>221-0023</t>
  </si>
  <si>
    <t>221-0063</t>
  </si>
  <si>
    <t>221-0825</t>
  </si>
  <si>
    <t>221-0036</t>
  </si>
  <si>
    <t>221-0835</t>
  </si>
  <si>
    <t>221-0821</t>
  </si>
  <si>
    <t>221-0064</t>
  </si>
  <si>
    <t>221-0803</t>
  </si>
  <si>
    <t>221-0061</t>
  </si>
  <si>
    <t>221-0004</t>
  </si>
  <si>
    <t>221-0822</t>
  </si>
  <si>
    <t>221-0001</t>
  </si>
  <si>
    <t>221-0813</t>
  </si>
  <si>
    <t>221-0065</t>
  </si>
  <si>
    <t>221-0863</t>
  </si>
  <si>
    <t>221-0866</t>
  </si>
  <si>
    <t>221-0053</t>
  </si>
  <si>
    <t>221-0044</t>
  </si>
  <si>
    <t>221-0812</t>
  </si>
  <si>
    <t>221-0824</t>
  </si>
  <si>
    <t>221-0823</t>
  </si>
  <si>
    <t>221-0035</t>
  </si>
  <si>
    <t>221-0843</t>
  </si>
  <si>
    <t>221-0005</t>
  </si>
  <si>
    <t>221-0841</t>
  </si>
  <si>
    <t>221-0034</t>
  </si>
  <si>
    <t>221-0856</t>
  </si>
  <si>
    <t>221-0851</t>
  </si>
  <si>
    <t>221-0852</t>
  </si>
  <si>
    <t>221-0853</t>
  </si>
  <si>
    <t>221-0855</t>
  </si>
  <si>
    <t>221-0854</t>
  </si>
  <si>
    <t>221-0022</t>
  </si>
  <si>
    <t>221-0054</t>
  </si>
  <si>
    <t>221-0802</t>
  </si>
  <si>
    <t>220-0000</t>
  </si>
  <si>
    <t>220-0034</t>
  </si>
  <si>
    <t>220-0033</t>
  </si>
  <si>
    <t>220-0045</t>
  </si>
  <si>
    <t>220-0032</t>
  </si>
  <si>
    <t>220-0073</t>
  </si>
  <si>
    <t>220-0035</t>
  </si>
  <si>
    <t>220-0001</t>
  </si>
  <si>
    <t>220-0004</t>
  </si>
  <si>
    <t>220-0003</t>
  </si>
  <si>
    <t>220-0061</t>
  </si>
  <si>
    <t>220-0043</t>
  </si>
  <si>
    <t>220-0054</t>
  </si>
  <si>
    <t>220-0021</t>
  </si>
  <si>
    <t>220-0071</t>
  </si>
  <si>
    <t>220-0072</t>
  </si>
  <si>
    <t>220-0011</t>
  </si>
  <si>
    <t>220-0051</t>
  </si>
  <si>
    <t>220-0042</t>
  </si>
  <si>
    <t>220-0041</t>
  </si>
  <si>
    <t>220-0046</t>
  </si>
  <si>
    <t>220-0024</t>
  </si>
  <si>
    <t>220-0052</t>
  </si>
  <si>
    <t>220-0022</t>
  </si>
  <si>
    <t>220-0055</t>
  </si>
  <si>
    <t>220-0062</t>
  </si>
  <si>
    <t>220-0023</t>
  </si>
  <si>
    <t>220-0053</t>
  </si>
  <si>
    <t>220-0013</t>
  </si>
  <si>
    <t>220-0012</t>
  </si>
  <si>
    <t>220-6090</t>
  </si>
  <si>
    <t>220-6001</t>
  </si>
  <si>
    <t>220-6002</t>
  </si>
  <si>
    <t>220-6003</t>
  </si>
  <si>
    <t>220-6004</t>
  </si>
  <si>
    <t>220-6005</t>
  </si>
  <si>
    <t>220-6006</t>
  </si>
  <si>
    <t>220-6007</t>
  </si>
  <si>
    <t>220-6008</t>
  </si>
  <si>
    <t>220-6009</t>
  </si>
  <si>
    <t>220-6010</t>
  </si>
  <si>
    <t>220-6011</t>
  </si>
  <si>
    <t>220-6012</t>
  </si>
  <si>
    <t>220-6013</t>
  </si>
  <si>
    <t>220-6014</t>
  </si>
  <si>
    <t>220-6015</t>
  </si>
  <si>
    <t>220-6016</t>
  </si>
  <si>
    <t>220-6017</t>
  </si>
  <si>
    <t>220-6018</t>
  </si>
  <si>
    <t>220-6019</t>
  </si>
  <si>
    <t>220-6020</t>
  </si>
  <si>
    <t>220-6021</t>
  </si>
  <si>
    <t>220-6022</t>
  </si>
  <si>
    <t>220-6023</t>
  </si>
  <si>
    <t>220-6024</t>
  </si>
  <si>
    <t>220-6025</t>
  </si>
  <si>
    <t>220-6026</t>
  </si>
  <si>
    <t>220-6027</t>
  </si>
  <si>
    <t>220-6028</t>
  </si>
  <si>
    <t>220-6029</t>
  </si>
  <si>
    <t>220-6030</t>
  </si>
  <si>
    <t>220-6031</t>
  </si>
  <si>
    <t>220-6032</t>
  </si>
  <si>
    <t>220-6033</t>
  </si>
  <si>
    <t>220-6034</t>
  </si>
  <si>
    <t>220-6035</t>
  </si>
  <si>
    <t>220-6190</t>
  </si>
  <si>
    <t>220-6101</t>
  </si>
  <si>
    <t>220-6102</t>
  </si>
  <si>
    <t>220-6103</t>
  </si>
  <si>
    <t>220-6104</t>
  </si>
  <si>
    <t>220-6105</t>
  </si>
  <si>
    <t>220-6106</t>
  </si>
  <si>
    <t>220-6107</t>
  </si>
  <si>
    <t>220-6108</t>
  </si>
  <si>
    <t>220-6109</t>
  </si>
  <si>
    <t>220-6110</t>
  </si>
  <si>
    <t>220-6111</t>
  </si>
  <si>
    <t>220-6112</t>
  </si>
  <si>
    <t>220-6113</t>
  </si>
  <si>
    <t>220-6114</t>
  </si>
  <si>
    <t>220-6115</t>
  </si>
  <si>
    <t>220-6116</t>
  </si>
  <si>
    <t>220-6117</t>
  </si>
  <si>
    <t>220-6118</t>
  </si>
  <si>
    <t>220-6119</t>
  </si>
  <si>
    <t>220-6120</t>
  </si>
  <si>
    <t>220-6121</t>
  </si>
  <si>
    <t>220-6122</t>
  </si>
  <si>
    <t>220-6123</t>
  </si>
  <si>
    <t>220-6124</t>
  </si>
  <si>
    <t>220-6125</t>
  </si>
  <si>
    <t>220-6126</t>
  </si>
  <si>
    <t>220-6127</t>
  </si>
  <si>
    <t>220-6128</t>
  </si>
  <si>
    <t>220-6290</t>
  </si>
  <si>
    <t>220-6201</t>
  </si>
  <si>
    <t>220-6202</t>
  </si>
  <si>
    <t>220-6203</t>
  </si>
  <si>
    <t>220-6204</t>
  </si>
  <si>
    <t>220-6205</t>
  </si>
  <si>
    <t>220-6206</t>
  </si>
  <si>
    <t>220-6207</t>
  </si>
  <si>
    <t>220-6208</t>
  </si>
  <si>
    <t>220-6209</t>
  </si>
  <si>
    <t>220-6210</t>
  </si>
  <si>
    <t>220-6211</t>
  </si>
  <si>
    <t>220-6212</t>
  </si>
  <si>
    <t>220-6213</t>
  </si>
  <si>
    <t>220-6214</t>
  </si>
  <si>
    <t>220-6215</t>
  </si>
  <si>
    <t>220-6216</t>
  </si>
  <si>
    <t>220-6217</t>
  </si>
  <si>
    <t>220-6218</t>
  </si>
  <si>
    <t>220-6219</t>
  </si>
  <si>
    <t>220-6220</t>
  </si>
  <si>
    <t>220-6221</t>
  </si>
  <si>
    <t>220-8190</t>
  </si>
  <si>
    <t>220-8101</t>
  </si>
  <si>
    <t>220-8102</t>
  </si>
  <si>
    <t>220-8103</t>
  </si>
  <si>
    <t>220-8104</t>
  </si>
  <si>
    <t>220-8105</t>
  </si>
  <si>
    <t>220-8106</t>
  </si>
  <si>
    <t>220-8107</t>
  </si>
  <si>
    <t>220-8108</t>
  </si>
  <si>
    <t>220-8109</t>
  </si>
  <si>
    <t>220-8110</t>
  </si>
  <si>
    <t>220-8111</t>
  </si>
  <si>
    <t>220-8112</t>
  </si>
  <si>
    <t>220-8113</t>
  </si>
  <si>
    <t>220-8114</t>
  </si>
  <si>
    <t>220-8115</t>
  </si>
  <si>
    <t>220-8116</t>
  </si>
  <si>
    <t>220-8117</t>
  </si>
  <si>
    <t>220-8118</t>
  </si>
  <si>
    <t>220-8119</t>
  </si>
  <si>
    <t>220-8120</t>
  </si>
  <si>
    <t>220-8121</t>
  </si>
  <si>
    <t>220-8122</t>
  </si>
  <si>
    <t>220-8123</t>
  </si>
  <si>
    <t>220-8124</t>
  </si>
  <si>
    <t>220-8125</t>
  </si>
  <si>
    <t>220-8126</t>
  </si>
  <si>
    <t>220-8127</t>
  </si>
  <si>
    <t>220-8128</t>
  </si>
  <si>
    <t>220-8129</t>
  </si>
  <si>
    <t>220-8130</t>
  </si>
  <si>
    <t>220-8131</t>
  </si>
  <si>
    <t>220-8132</t>
  </si>
  <si>
    <t>220-8133</t>
  </si>
  <si>
    <t>220-8134</t>
  </si>
  <si>
    <t>220-8135</t>
  </si>
  <si>
    <t>220-8136</t>
  </si>
  <si>
    <t>220-8137</t>
  </si>
  <si>
    <t>220-8138</t>
  </si>
  <si>
    <t>220-8139</t>
  </si>
  <si>
    <t>220-8140</t>
  </si>
  <si>
    <t>220-8141</t>
  </si>
  <si>
    <t>220-8142</t>
  </si>
  <si>
    <t>220-8143</t>
  </si>
  <si>
    <t>220-8144</t>
  </si>
  <si>
    <t>220-8145</t>
  </si>
  <si>
    <t>220-8146</t>
  </si>
  <si>
    <t>220-8147</t>
  </si>
  <si>
    <t>220-8148</t>
  </si>
  <si>
    <t>220-8149</t>
  </si>
  <si>
    <t>220-8150</t>
  </si>
  <si>
    <t>220-8151</t>
  </si>
  <si>
    <t>220-8152</t>
  </si>
  <si>
    <t>220-8153</t>
  </si>
  <si>
    <t>220-8154</t>
  </si>
  <si>
    <t>220-8155</t>
  </si>
  <si>
    <t>220-8156</t>
  </si>
  <si>
    <t>220-8157</t>
  </si>
  <si>
    <t>220-8158</t>
  </si>
  <si>
    <t>220-8159</t>
  </si>
  <si>
    <t>220-8160</t>
  </si>
  <si>
    <t>220-8161</t>
  </si>
  <si>
    <t>220-8162</t>
  </si>
  <si>
    <t>220-8163</t>
  </si>
  <si>
    <t>220-8164</t>
  </si>
  <si>
    <t>220-8165</t>
  </si>
  <si>
    <t>220-8166</t>
  </si>
  <si>
    <t>220-8167</t>
  </si>
  <si>
    <t>220-8168</t>
  </si>
  <si>
    <t>220-8169</t>
  </si>
  <si>
    <t>220-8170</t>
  </si>
  <si>
    <t>220-0002</t>
  </si>
  <si>
    <t>220-0005</t>
  </si>
  <si>
    <t>220-0074</t>
  </si>
  <si>
    <t>220-0006</t>
  </si>
  <si>
    <t>220-0031</t>
  </si>
  <si>
    <t>220-0063</t>
  </si>
  <si>
    <t>220-0044</t>
  </si>
  <si>
    <t>231-0000</t>
  </si>
  <si>
    <t>231-0012</t>
  </si>
  <si>
    <t>231-0051</t>
  </si>
  <si>
    <t>231-0057</t>
  </si>
  <si>
    <t>231-0834</t>
  </si>
  <si>
    <t>231-0868</t>
  </si>
  <si>
    <t>231-0045</t>
  </si>
  <si>
    <t>231-0842</t>
  </si>
  <si>
    <t>231-0867</t>
  </si>
  <si>
    <t>231-0061</t>
  </si>
  <si>
    <t>231-0027</t>
  </si>
  <si>
    <t>231-0858</t>
  </si>
  <si>
    <t>231-0011</t>
  </si>
  <si>
    <t>231-0859</t>
  </si>
  <si>
    <t>231-0028</t>
  </si>
  <si>
    <t>231-0015</t>
  </si>
  <si>
    <t>231-0002</t>
  </si>
  <si>
    <t>231-0866</t>
  </si>
  <si>
    <t>231-0813</t>
  </si>
  <si>
    <t>231-0865</t>
  </si>
  <si>
    <t>231-0003</t>
  </si>
  <si>
    <t>231-0054</t>
  </si>
  <si>
    <t>231-0026</t>
  </si>
  <si>
    <t>231-0802</t>
  </si>
  <si>
    <t>231-0848</t>
  </si>
  <si>
    <t>231-0062</t>
  </si>
  <si>
    <t>231-0001</t>
  </si>
  <si>
    <t>231-0801</t>
  </si>
  <si>
    <t>231-0046</t>
  </si>
  <si>
    <t>231-0055</t>
  </si>
  <si>
    <t>231-0013</t>
  </si>
  <si>
    <t>231-0863</t>
  </si>
  <si>
    <t>231-0837</t>
  </si>
  <si>
    <t>231-0847</t>
  </si>
  <si>
    <t>231-0845</t>
  </si>
  <si>
    <t>231-0035</t>
  </si>
  <si>
    <t>231-0815</t>
  </si>
  <si>
    <t>231-0033</t>
  </si>
  <si>
    <t>231-0864</t>
  </si>
  <si>
    <t>231-0857</t>
  </si>
  <si>
    <t>231-0855</t>
  </si>
  <si>
    <t>231-0014</t>
  </si>
  <si>
    <t>231-0814</t>
  </si>
  <si>
    <t>231-0839</t>
  </si>
  <si>
    <t>231-0812</t>
  </si>
  <si>
    <t>231-0852</t>
  </si>
  <si>
    <t>231-0844</t>
  </si>
  <si>
    <t>231-0021</t>
  </si>
  <si>
    <t>231-0854</t>
  </si>
  <si>
    <t>231-0835</t>
  </si>
  <si>
    <t>231-0853</t>
  </si>
  <si>
    <t>231-0836</t>
  </si>
  <si>
    <t>231-0064</t>
  </si>
  <si>
    <t>231-0047</t>
  </si>
  <si>
    <t>231-0053</t>
  </si>
  <si>
    <t>231-0063</t>
  </si>
  <si>
    <t>231-0052</t>
  </si>
  <si>
    <t>231-0031</t>
  </si>
  <si>
    <t>231-0066</t>
  </si>
  <si>
    <t>231-0043</t>
  </si>
  <si>
    <t>231-0044</t>
  </si>
  <si>
    <t>231-0042</t>
  </si>
  <si>
    <t>231-0037</t>
  </si>
  <si>
    <t>231-0032</t>
  </si>
  <si>
    <t>231-0007</t>
  </si>
  <si>
    <t>231-0048</t>
  </si>
  <si>
    <t>231-0843</t>
  </si>
  <si>
    <t>231-0005</t>
  </si>
  <si>
    <t>231-0826</t>
  </si>
  <si>
    <t>231-0823</t>
  </si>
  <si>
    <t>231-0824</t>
  </si>
  <si>
    <t>231-0803</t>
  </si>
  <si>
    <t>231-0821</t>
  </si>
  <si>
    <t>231-0811</t>
  </si>
  <si>
    <t>231-0825</t>
  </si>
  <si>
    <t>231-0833</t>
  </si>
  <si>
    <t>231-0832</t>
  </si>
  <si>
    <t>231-0804</t>
  </si>
  <si>
    <t>231-0822</t>
  </si>
  <si>
    <t>231-0827</t>
  </si>
  <si>
    <t>231-0806</t>
  </si>
  <si>
    <t>231-0016</t>
  </si>
  <si>
    <t>231-0025</t>
  </si>
  <si>
    <t>231-0838</t>
  </si>
  <si>
    <t>231-0017</t>
  </si>
  <si>
    <t>231-0006</t>
  </si>
  <si>
    <t>231-0816</t>
  </si>
  <si>
    <t>231-0856</t>
  </si>
  <si>
    <t>231-0065</t>
  </si>
  <si>
    <t>231-0841</t>
  </si>
  <si>
    <t>231-0034</t>
  </si>
  <si>
    <t>231-0849</t>
  </si>
  <si>
    <t>231-0004</t>
  </si>
  <si>
    <t>231-0861</t>
  </si>
  <si>
    <t>231-0831</t>
  </si>
  <si>
    <t>231-0023</t>
  </si>
  <si>
    <t>231-0036</t>
  </si>
  <si>
    <t>231-0862</t>
  </si>
  <si>
    <t>231-0846</t>
  </si>
  <si>
    <t>231-0038</t>
  </si>
  <si>
    <t>231-0851</t>
  </si>
  <si>
    <t>231-0058</t>
  </si>
  <si>
    <t>231-0022</t>
  </si>
  <si>
    <t>231-0041</t>
  </si>
  <si>
    <t>231-0024</t>
  </si>
  <si>
    <t>231-0056</t>
  </si>
  <si>
    <t>231-0805</t>
  </si>
  <si>
    <t>232-0000</t>
  </si>
  <si>
    <t>232-0051</t>
  </si>
  <si>
    <t>232-0052</t>
  </si>
  <si>
    <t>232-0053</t>
  </si>
  <si>
    <t>232-0024</t>
  </si>
  <si>
    <t>232-0031</t>
  </si>
  <si>
    <t>232-0044</t>
  </si>
  <si>
    <t>232-0061</t>
  </si>
  <si>
    <t>232-0054</t>
  </si>
  <si>
    <t>232-0008</t>
  </si>
  <si>
    <t>232-0034</t>
  </si>
  <si>
    <t>232-0015</t>
  </si>
  <si>
    <t>232-0067</t>
  </si>
  <si>
    <t>232-0013</t>
  </si>
  <si>
    <t>232-0036</t>
  </si>
  <si>
    <t>232-0007</t>
  </si>
  <si>
    <t>232-0017</t>
  </si>
  <si>
    <t>232-0005</t>
  </si>
  <si>
    <t>232-0023</t>
  </si>
  <si>
    <t>232-0027</t>
  </si>
  <si>
    <t>232-0025</t>
  </si>
  <si>
    <t>232-0022</t>
  </si>
  <si>
    <t>232-0056</t>
  </si>
  <si>
    <t>232-0063</t>
  </si>
  <si>
    <t>232-0062</t>
  </si>
  <si>
    <t>232-0055</t>
  </si>
  <si>
    <t>232-0033</t>
  </si>
  <si>
    <t>232-0074</t>
  </si>
  <si>
    <t>232-0076</t>
  </si>
  <si>
    <t>232-0075</t>
  </si>
  <si>
    <t>232-0072</t>
  </si>
  <si>
    <t>232-0073</t>
  </si>
  <si>
    <t>232-0071</t>
  </si>
  <si>
    <t>232-0003</t>
  </si>
  <si>
    <t>232-0037</t>
  </si>
  <si>
    <t>232-0018</t>
  </si>
  <si>
    <t>232-0011</t>
  </si>
  <si>
    <t>232-0045</t>
  </si>
  <si>
    <t>232-0001</t>
  </si>
  <si>
    <t>232-0026</t>
  </si>
  <si>
    <t>232-0035</t>
  </si>
  <si>
    <t>232-0064</t>
  </si>
  <si>
    <t>232-0065</t>
  </si>
  <si>
    <t>232-0042</t>
  </si>
  <si>
    <t>232-0043</t>
  </si>
  <si>
    <t>232-0004</t>
  </si>
  <si>
    <t>232-0021</t>
  </si>
  <si>
    <t>232-0032</t>
  </si>
  <si>
    <t>232-0006</t>
  </si>
  <si>
    <t>232-0012</t>
  </si>
  <si>
    <t>232-0002</t>
  </si>
  <si>
    <t>232-0016</t>
  </si>
  <si>
    <t>232-0066</t>
  </si>
  <si>
    <t>232-0041</t>
  </si>
  <si>
    <t>232-0014</t>
  </si>
  <si>
    <t>232-0057</t>
  </si>
  <si>
    <t>240-0000</t>
  </si>
  <si>
    <t>240-0053</t>
  </si>
  <si>
    <t>240-0035</t>
  </si>
  <si>
    <t>240-0023</t>
  </si>
  <si>
    <t>240-0015</t>
  </si>
  <si>
    <t>240-0004</t>
  </si>
  <si>
    <t>240-0062</t>
  </si>
  <si>
    <t>240-0014</t>
  </si>
  <si>
    <t>240-0013</t>
  </si>
  <si>
    <t>240-0066</t>
  </si>
  <si>
    <t>240-0063</t>
  </si>
  <si>
    <t>240-0051</t>
  </si>
  <si>
    <t>240-0042</t>
  </si>
  <si>
    <t>240-0025</t>
  </si>
  <si>
    <t>240-0045</t>
  </si>
  <si>
    <t>240-0001</t>
  </si>
  <si>
    <t>240-0005</t>
  </si>
  <si>
    <t>240-0026</t>
  </si>
  <si>
    <t>240-0034</t>
  </si>
  <si>
    <t>240-0033</t>
  </si>
  <si>
    <t>240-0043</t>
  </si>
  <si>
    <t>240-0011</t>
  </si>
  <si>
    <t>240-0036</t>
  </si>
  <si>
    <t>240-0024</t>
  </si>
  <si>
    <t>240-0012</t>
  </si>
  <si>
    <t>240-0003</t>
  </si>
  <si>
    <t>240-0067</t>
  </si>
  <si>
    <t>240-0022</t>
  </si>
  <si>
    <t>240-0052</t>
  </si>
  <si>
    <t>240-0016</t>
  </si>
  <si>
    <t>240-0017</t>
  </si>
  <si>
    <t>240-0041</t>
  </si>
  <si>
    <t>240-0031</t>
  </si>
  <si>
    <t>240-0044</t>
  </si>
  <si>
    <t>240-0046</t>
  </si>
  <si>
    <t>240-0032</t>
  </si>
  <si>
    <t>240-0006</t>
  </si>
  <si>
    <t>240-0021</t>
  </si>
  <si>
    <t>240-0064</t>
  </si>
  <si>
    <t>240-0061</t>
  </si>
  <si>
    <t>240-0002</t>
  </si>
  <si>
    <t>240-0007</t>
  </si>
  <si>
    <t>240-0065</t>
  </si>
  <si>
    <t>235-0000</t>
  </si>
  <si>
    <t>235-0016</t>
  </si>
  <si>
    <t>235-0019</t>
  </si>
  <si>
    <t>235-0006</t>
  </si>
  <si>
    <t>235-0021</t>
  </si>
  <si>
    <t>235-0001</t>
  </si>
  <si>
    <t>235-0042</t>
  </si>
  <si>
    <t>235-0041</t>
  </si>
  <si>
    <t>235-0003</t>
  </si>
  <si>
    <t>235-0022</t>
  </si>
  <si>
    <t>235-0004</t>
  </si>
  <si>
    <t>235-0017</t>
  </si>
  <si>
    <t>235-0032</t>
  </si>
  <si>
    <t>235-0031</t>
  </si>
  <si>
    <t>235-0018</t>
  </si>
  <si>
    <t>235-0033</t>
  </si>
  <si>
    <t>235-0034</t>
  </si>
  <si>
    <t>235-0012</t>
  </si>
  <si>
    <t>235-0035</t>
  </si>
  <si>
    <t>235-0014</t>
  </si>
  <si>
    <t>235-0036</t>
  </si>
  <si>
    <t>235-0007</t>
  </si>
  <si>
    <t>235-0002</t>
  </si>
  <si>
    <t>235-0008</t>
  </si>
  <si>
    <t>235-0005</t>
  </si>
  <si>
    <t>235-0015</t>
  </si>
  <si>
    <t>235-0043</t>
  </si>
  <si>
    <t>235-0013</t>
  </si>
  <si>
    <t>235-0011</t>
  </si>
  <si>
    <t>235-0044</t>
  </si>
  <si>
    <t>235-0023</t>
  </si>
  <si>
    <t>235-0024</t>
  </si>
  <si>
    <t>235-0045</t>
  </si>
  <si>
    <t>236-0000</t>
  </si>
  <si>
    <t>236-0034</t>
  </si>
  <si>
    <t>236-0013</t>
  </si>
  <si>
    <t>236-0043</t>
  </si>
  <si>
    <t>236-0024</t>
  </si>
  <si>
    <t>236-0055</t>
  </si>
  <si>
    <t>236-0015</t>
  </si>
  <si>
    <t>236-0041</t>
  </si>
  <si>
    <t>236-0042</t>
  </si>
  <si>
    <t>236-0046</t>
  </si>
  <si>
    <t>236-0045</t>
  </si>
  <si>
    <t>236-0003</t>
  </si>
  <si>
    <t>236-0012</t>
  </si>
  <si>
    <t>236-0001</t>
  </si>
  <si>
    <t>236-0007</t>
  </si>
  <si>
    <t>236-0028</t>
  </si>
  <si>
    <t>236-0027</t>
  </si>
  <si>
    <t>236-0035</t>
  </si>
  <si>
    <t>236-0044</t>
  </si>
  <si>
    <t>236-0021</t>
  </si>
  <si>
    <t>236-0014</t>
  </si>
  <si>
    <t>236-0051</t>
  </si>
  <si>
    <t>236-0052</t>
  </si>
  <si>
    <t>236-0002</t>
  </si>
  <si>
    <t>236-0011</t>
  </si>
  <si>
    <t>236-0005</t>
  </si>
  <si>
    <t>236-0017</t>
  </si>
  <si>
    <t>236-0057</t>
  </si>
  <si>
    <t>236-0053</t>
  </si>
  <si>
    <t>236-0058</t>
  </si>
  <si>
    <t>236-0056</t>
  </si>
  <si>
    <t>236-0025</t>
  </si>
  <si>
    <t>236-0006</t>
  </si>
  <si>
    <t>236-0033</t>
  </si>
  <si>
    <t>236-0023</t>
  </si>
  <si>
    <t>236-0004</t>
  </si>
  <si>
    <t>236-0054</t>
  </si>
  <si>
    <t>236-0022</t>
  </si>
  <si>
    <t>236-0036</t>
  </si>
  <si>
    <t>236-0031</t>
  </si>
  <si>
    <t>236-0032</t>
  </si>
  <si>
    <t>236-0037</t>
  </si>
  <si>
    <t>236-0038</t>
  </si>
  <si>
    <t>236-0016</t>
  </si>
  <si>
    <t>236-0026</t>
  </si>
  <si>
    <t>222-0000</t>
  </si>
  <si>
    <t>222-0037</t>
  </si>
  <si>
    <t>222-0003</t>
  </si>
  <si>
    <t>222-0004</t>
  </si>
  <si>
    <t>222-0011</t>
  </si>
  <si>
    <t>222-0034</t>
  </si>
  <si>
    <t>223-0059</t>
  </si>
  <si>
    <t>222-0036</t>
  </si>
  <si>
    <t>222-0024</t>
  </si>
  <si>
    <t>222-0026</t>
  </si>
  <si>
    <t>222-0025</t>
  </si>
  <si>
    <t>222-0022</t>
  </si>
  <si>
    <t>222-0021</t>
  </si>
  <si>
    <t>223-0064</t>
  </si>
  <si>
    <t>222-0033</t>
  </si>
  <si>
    <t>223-0056</t>
  </si>
  <si>
    <t>223-0058</t>
  </si>
  <si>
    <t>223-0063</t>
  </si>
  <si>
    <t>223-0066</t>
  </si>
  <si>
    <t>223-0065</t>
  </si>
  <si>
    <t>222-0001</t>
  </si>
  <si>
    <t>223-0055</t>
  </si>
  <si>
    <t>223-0054</t>
  </si>
  <si>
    <t>223-0052</t>
  </si>
  <si>
    <t>223-0053</t>
  </si>
  <si>
    <t>222-0035</t>
  </si>
  <si>
    <t>222-0023</t>
  </si>
  <si>
    <t>222-0013</t>
  </si>
  <si>
    <t>223-0057</t>
  </si>
  <si>
    <t>223-0061</t>
  </si>
  <si>
    <t>223-0062</t>
  </si>
  <si>
    <t>222-0012</t>
  </si>
  <si>
    <t>222-0032</t>
  </si>
  <si>
    <t>223-0051</t>
  </si>
  <si>
    <t>222-0002</t>
  </si>
  <si>
    <t>244-0000</t>
  </si>
  <si>
    <t>245-0052</t>
  </si>
  <si>
    <t>245-0064</t>
  </si>
  <si>
    <t>244-0812</t>
  </si>
  <si>
    <t>244-0811</t>
  </si>
  <si>
    <t>244-0816</t>
  </si>
  <si>
    <t>244-0806</t>
  </si>
  <si>
    <t>245-0053</t>
  </si>
  <si>
    <t>244-0805</t>
  </si>
  <si>
    <t>245-0061</t>
  </si>
  <si>
    <t>245-0062</t>
  </si>
  <si>
    <t>244-0004</t>
  </si>
  <si>
    <t>244-0801</t>
  </si>
  <si>
    <t>244-0815</t>
  </si>
  <si>
    <t>244-0003</t>
  </si>
  <si>
    <t>244-0001</t>
  </si>
  <si>
    <t>245-0051</t>
  </si>
  <si>
    <t>245-0063</t>
  </si>
  <si>
    <t>245-0065</t>
  </si>
  <si>
    <t>244-0802</t>
  </si>
  <si>
    <t>244-0803</t>
  </si>
  <si>
    <t>245-0067</t>
  </si>
  <si>
    <t>244-0813</t>
  </si>
  <si>
    <t>244-0804</t>
  </si>
  <si>
    <t>245-0066</t>
  </si>
  <si>
    <t>244-0814</t>
  </si>
  <si>
    <t>244-0002</t>
  </si>
  <si>
    <t>244-0817</t>
  </si>
  <si>
    <t>233-0000</t>
  </si>
  <si>
    <t>233-0007</t>
  </si>
  <si>
    <t>233-0001</t>
  </si>
  <si>
    <t>233-0002</t>
  </si>
  <si>
    <t>233-0012</t>
  </si>
  <si>
    <t>233-0014</t>
  </si>
  <si>
    <t>233-0003</t>
  </si>
  <si>
    <t>234-0054</t>
  </si>
  <si>
    <t>233-0004</t>
  </si>
  <si>
    <t>233-0008</t>
  </si>
  <si>
    <t>234-0052</t>
  </si>
  <si>
    <t>233-0016</t>
  </si>
  <si>
    <t>233-0006</t>
  </si>
  <si>
    <t>234-0056</t>
  </si>
  <si>
    <t>233-0005</t>
  </si>
  <si>
    <t>233-0011</t>
  </si>
  <si>
    <t>233-0015</t>
  </si>
  <si>
    <t>234-0051</t>
  </si>
  <si>
    <t>234-0053</t>
  </si>
  <si>
    <t>234-0055</t>
  </si>
  <si>
    <t>233-0013</t>
  </si>
  <si>
    <t>241-0000</t>
  </si>
  <si>
    <t>241-0014</t>
  </si>
  <si>
    <t>241-0033</t>
  </si>
  <si>
    <t>241-0817</t>
  </si>
  <si>
    <t>241-0032</t>
  </si>
  <si>
    <t>241-0031</t>
  </si>
  <si>
    <t>241-0034</t>
  </si>
  <si>
    <t>241-0813</t>
  </si>
  <si>
    <t>241-0834</t>
  </si>
  <si>
    <t>241-0015</t>
  </si>
  <si>
    <t>241-0835</t>
  </si>
  <si>
    <t>241-0812</t>
  </si>
  <si>
    <t>241-0802</t>
  </si>
  <si>
    <t>241-0002</t>
  </si>
  <si>
    <t>241-0001</t>
  </si>
  <si>
    <t>241-0804</t>
  </si>
  <si>
    <t>241-0803</t>
  </si>
  <si>
    <t>241-0011</t>
  </si>
  <si>
    <t>241-0832</t>
  </si>
  <si>
    <t>241-0831</t>
  </si>
  <si>
    <t>241-0816</t>
  </si>
  <si>
    <t>241-0822</t>
  </si>
  <si>
    <t>241-0013</t>
  </si>
  <si>
    <t>241-0025</t>
  </si>
  <si>
    <t>241-0806</t>
  </si>
  <si>
    <t>241-0005</t>
  </si>
  <si>
    <t>241-0003</t>
  </si>
  <si>
    <t>241-0823</t>
  </si>
  <si>
    <t>241-0805</t>
  </si>
  <si>
    <t>241-0022</t>
  </si>
  <si>
    <t>241-0021</t>
  </si>
  <si>
    <t>241-0815</t>
  </si>
  <si>
    <t>241-0825</t>
  </si>
  <si>
    <t>241-0814</t>
  </si>
  <si>
    <t>241-0004</t>
  </si>
  <si>
    <t>241-0012</t>
  </si>
  <si>
    <t>241-0826</t>
  </si>
  <si>
    <t>241-0821</t>
  </si>
  <si>
    <t>241-0023</t>
  </si>
  <si>
    <t>241-0024</t>
  </si>
  <si>
    <t>241-0836</t>
  </si>
  <si>
    <t>241-0824</t>
  </si>
  <si>
    <t>241-0833</t>
  </si>
  <si>
    <t>241-0811</t>
  </si>
  <si>
    <t>241-0801</t>
  </si>
  <si>
    <t>226-0000</t>
  </si>
  <si>
    <t>226-0022</t>
  </si>
  <si>
    <t>226-0028</t>
  </si>
  <si>
    <t>226-0012</t>
  </si>
  <si>
    <t>226-0003</t>
  </si>
  <si>
    <t>226-0004</t>
  </si>
  <si>
    <t>226-0021</t>
  </si>
  <si>
    <t>226-0016</t>
  </si>
  <si>
    <t>226-0023</t>
  </si>
  <si>
    <t>226-0014</t>
  </si>
  <si>
    <t>226-0005</t>
  </si>
  <si>
    <t>226-0013</t>
  </si>
  <si>
    <t>226-0025</t>
  </si>
  <si>
    <t>226-0011</t>
  </si>
  <si>
    <t>226-0027</t>
  </si>
  <si>
    <t>226-0026</t>
  </si>
  <si>
    <t>226-0018</t>
  </si>
  <si>
    <t>226-0017</t>
  </si>
  <si>
    <t>226-0024</t>
  </si>
  <si>
    <t>226-0006</t>
  </si>
  <si>
    <t>226-0002</t>
  </si>
  <si>
    <t>226-0001</t>
  </si>
  <si>
    <t>226-0015</t>
  </si>
  <si>
    <t>226-0029</t>
  </si>
  <si>
    <t>246-0000</t>
  </si>
  <si>
    <t>246-0013</t>
  </si>
  <si>
    <t>246-0023</t>
  </si>
  <si>
    <t>246-0025</t>
  </si>
  <si>
    <t>246-0026</t>
  </si>
  <si>
    <t>246-0012</t>
  </si>
  <si>
    <t>246-0011</t>
  </si>
  <si>
    <t>246-0001</t>
  </si>
  <si>
    <t>246-0006</t>
  </si>
  <si>
    <t>246-0036</t>
  </si>
  <si>
    <t>246-0002</t>
  </si>
  <si>
    <t>246-0008</t>
  </si>
  <si>
    <t>246-0035</t>
  </si>
  <si>
    <t>246-0031</t>
  </si>
  <si>
    <t>246-0003</t>
  </si>
  <si>
    <t>246-0005</t>
  </si>
  <si>
    <t>246-0014</t>
  </si>
  <si>
    <t>246-0004</t>
  </si>
  <si>
    <t>246-0037</t>
  </si>
  <si>
    <t>246-0021</t>
  </si>
  <si>
    <t>246-0015</t>
  </si>
  <si>
    <t>246-0022</t>
  </si>
  <si>
    <t>246-0034</t>
  </si>
  <si>
    <t>246-0032</t>
  </si>
  <si>
    <t>246-0038</t>
  </si>
  <si>
    <t>246-0007</t>
  </si>
  <si>
    <t>247-0000</t>
  </si>
  <si>
    <t>244-0842</t>
  </si>
  <si>
    <t>247-0026</t>
  </si>
  <si>
    <t>247-0027</t>
  </si>
  <si>
    <t>247-0006</t>
  </si>
  <si>
    <t>247-0009</t>
  </si>
  <si>
    <t>247-0003</t>
  </si>
  <si>
    <t>247-0031</t>
  </si>
  <si>
    <t>247-0034</t>
  </si>
  <si>
    <t>247-0035</t>
  </si>
  <si>
    <t>247-0032</t>
  </si>
  <si>
    <t>247-0033</t>
  </si>
  <si>
    <t>247-0005</t>
  </si>
  <si>
    <t>244-0845</t>
  </si>
  <si>
    <t>247-0013</t>
  </si>
  <si>
    <t>247-0025</t>
  </si>
  <si>
    <t>247-0028</t>
  </si>
  <si>
    <t>247-0014</t>
  </si>
  <si>
    <t>247-0007</t>
  </si>
  <si>
    <t>247-0001</t>
  </si>
  <si>
    <t>247-0002</t>
  </si>
  <si>
    <t>247-0022</t>
  </si>
  <si>
    <t>244-0844</t>
  </si>
  <si>
    <t>247-0015</t>
  </si>
  <si>
    <t>244-0843</t>
  </si>
  <si>
    <t>247-0023</t>
  </si>
  <si>
    <t>244-0841</t>
  </si>
  <si>
    <t>247-0024</t>
  </si>
  <si>
    <t>247-0004</t>
  </si>
  <si>
    <t>247-0021</t>
  </si>
  <si>
    <t>247-0008</t>
  </si>
  <si>
    <t>247-0011</t>
  </si>
  <si>
    <t>247-0012</t>
  </si>
  <si>
    <t>245-0000</t>
  </si>
  <si>
    <t>245-0001</t>
  </si>
  <si>
    <t>245-0022</t>
  </si>
  <si>
    <t>245-0024</t>
  </si>
  <si>
    <t>245-0023</t>
  </si>
  <si>
    <t>245-0016</t>
  </si>
  <si>
    <t>245-0003</t>
  </si>
  <si>
    <t>245-0007</t>
  </si>
  <si>
    <t>245-0018</t>
  </si>
  <si>
    <t>245-0017</t>
  </si>
  <si>
    <t>245-0021</t>
  </si>
  <si>
    <t>245-0005</t>
  </si>
  <si>
    <t>245-0009</t>
  </si>
  <si>
    <t>245-0011</t>
  </si>
  <si>
    <t>245-0013</t>
  </si>
  <si>
    <t>245-0015</t>
  </si>
  <si>
    <t>245-0014</t>
  </si>
  <si>
    <t>245-0012</t>
  </si>
  <si>
    <t>245-0006</t>
  </si>
  <si>
    <t>245-0008</t>
  </si>
  <si>
    <t>245-0004</t>
  </si>
  <si>
    <t>245-0002</t>
  </si>
  <si>
    <t>227-0000</t>
  </si>
  <si>
    <t>227-0062</t>
  </si>
  <si>
    <t>227-0066</t>
  </si>
  <si>
    <t>225-0011</t>
  </si>
  <si>
    <t>225-0012</t>
  </si>
  <si>
    <t>225-0024</t>
  </si>
  <si>
    <t>225-0002</t>
  </si>
  <si>
    <t>225-0001</t>
  </si>
  <si>
    <t>227-0052</t>
  </si>
  <si>
    <t>225-0005</t>
  </si>
  <si>
    <t>225-0013</t>
  </si>
  <si>
    <t>225-0014</t>
  </si>
  <si>
    <t>225-0015</t>
  </si>
  <si>
    <t>227-0063</t>
  </si>
  <si>
    <t>225-0023</t>
  </si>
  <si>
    <t>227-0065</t>
  </si>
  <si>
    <t>227-0048</t>
  </si>
  <si>
    <t>227-0034</t>
  </si>
  <si>
    <t>227-0041</t>
  </si>
  <si>
    <t>227-0033</t>
  </si>
  <si>
    <t>225-0025</t>
  </si>
  <si>
    <t>225-0022</t>
  </si>
  <si>
    <t>227-0061</t>
  </si>
  <si>
    <t>227-0053</t>
  </si>
  <si>
    <t>227-0031</t>
  </si>
  <si>
    <t>227-0042</t>
  </si>
  <si>
    <t>227-0054</t>
  </si>
  <si>
    <t>225-0003</t>
  </si>
  <si>
    <t>225-0021</t>
  </si>
  <si>
    <t>227-0035</t>
  </si>
  <si>
    <t>227-0046</t>
  </si>
  <si>
    <t>227-0064</t>
  </si>
  <si>
    <t>227-0051</t>
  </si>
  <si>
    <t>227-0055</t>
  </si>
  <si>
    <t>227-0038</t>
  </si>
  <si>
    <t>227-0036</t>
  </si>
  <si>
    <t>227-0032</t>
  </si>
  <si>
    <t>227-0043</t>
  </si>
  <si>
    <t>227-0067</t>
  </si>
  <si>
    <t>225-0016</t>
  </si>
  <si>
    <t>227-0047</t>
  </si>
  <si>
    <t>227-0037</t>
  </si>
  <si>
    <t>227-0044</t>
  </si>
  <si>
    <t>225-0004</t>
  </si>
  <si>
    <t>225-0026</t>
  </si>
  <si>
    <t>227-0045</t>
  </si>
  <si>
    <t>224-0000</t>
  </si>
  <si>
    <t>224-0016</t>
  </si>
  <si>
    <t>224-0053</t>
  </si>
  <si>
    <t>224-0012</t>
  </si>
  <si>
    <t>224-0011</t>
  </si>
  <si>
    <t>224-0014</t>
  </si>
  <si>
    <t>224-0015</t>
  </si>
  <si>
    <t>224-0004</t>
  </si>
  <si>
    <t>224-0008</t>
  </si>
  <si>
    <t>224-0006</t>
  </si>
  <si>
    <t>224-0007</t>
  </si>
  <si>
    <t>224-0042</t>
  </si>
  <si>
    <t>224-0028</t>
  </si>
  <si>
    <t>224-0027</t>
  </si>
  <si>
    <t>224-0061</t>
  </si>
  <si>
    <t>224-0043</t>
  </si>
  <si>
    <t>224-0055</t>
  </si>
  <si>
    <t>224-0034</t>
  </si>
  <si>
    <t>224-0036</t>
  </si>
  <si>
    <t>224-0044</t>
  </si>
  <si>
    <t>224-0056</t>
  </si>
  <si>
    <t>224-0057</t>
  </si>
  <si>
    <t>224-0021</t>
  </si>
  <si>
    <t>224-0062</t>
  </si>
  <si>
    <t>224-0054</t>
  </si>
  <si>
    <t>224-0046</t>
  </si>
  <si>
    <t>224-0035</t>
  </si>
  <si>
    <t>224-0013</t>
  </si>
  <si>
    <t>224-0065</t>
  </si>
  <si>
    <t>224-0032</t>
  </si>
  <si>
    <t>224-0031</t>
  </si>
  <si>
    <t>224-0033</t>
  </si>
  <si>
    <t>224-0037</t>
  </si>
  <si>
    <t>224-0001</t>
  </si>
  <si>
    <t>224-0003</t>
  </si>
  <si>
    <t>224-0041</t>
  </si>
  <si>
    <t>224-0063</t>
  </si>
  <si>
    <t>224-0052</t>
  </si>
  <si>
    <t>224-0025</t>
  </si>
  <si>
    <t>224-0045</t>
  </si>
  <si>
    <t>224-0023</t>
  </si>
  <si>
    <t>224-0024</t>
  </si>
  <si>
    <t>224-0064</t>
  </si>
  <si>
    <t>224-0051</t>
  </si>
  <si>
    <t>224-0029</t>
  </si>
  <si>
    <t>224-0026</t>
  </si>
  <si>
    <t>224-0066</t>
  </si>
  <si>
    <t>年</t>
    <phoneticPr fontId="4"/>
  </si>
  <si>
    <t>月</t>
    <phoneticPr fontId="1"/>
  </si>
  <si>
    <t>日</t>
    <phoneticPr fontId="1"/>
  </si>
  <si>
    <t>１．工場・事業場の概要</t>
    <phoneticPr fontId="1"/>
  </si>
  <si>
    <t>２．施設の概要</t>
    <phoneticPr fontId="1"/>
  </si>
  <si>
    <t>水銀排出施設の種類</t>
    <rPh sb="0" eb="2">
      <t>スイギン</t>
    </rPh>
    <rPh sb="2" eb="4">
      <t>ハイシュツ</t>
    </rPh>
    <rPh sb="4" eb="6">
      <t>シセツ</t>
    </rPh>
    <rPh sb="7" eb="9">
      <t>シュルイ</t>
    </rPh>
    <phoneticPr fontId="1"/>
  </si>
  <si>
    <t>３．水銀濃度測定記録</t>
    <phoneticPr fontId="1"/>
  </si>
  <si>
    <t>試料採取位置</t>
    <rPh sb="0" eb="2">
      <t>シリョウ</t>
    </rPh>
    <rPh sb="2" eb="4">
      <t>サイシュ</t>
    </rPh>
    <rPh sb="4" eb="6">
      <t>イチ</t>
    </rPh>
    <phoneticPr fontId="1"/>
  </si>
  <si>
    <t>【ガス状水銀】</t>
    <rPh sb="3" eb="4">
      <t>ジョウ</t>
    </rPh>
    <rPh sb="4" eb="6">
      <t>スイギン</t>
    </rPh>
    <phoneticPr fontId="1"/>
  </si>
  <si>
    <t>【粒子状水銀】</t>
    <rPh sb="1" eb="4">
      <t>リュウシジョウ</t>
    </rPh>
    <phoneticPr fontId="1"/>
  </si>
  <si>
    <t>測定値</t>
    <rPh sb="0" eb="3">
      <t>ソクテイチ</t>
    </rPh>
    <phoneticPr fontId="1"/>
  </si>
  <si>
    <t>Cs（実測値）</t>
    <rPh sb="3" eb="6">
      <t>ジッソクチ</t>
    </rPh>
    <phoneticPr fontId="1"/>
  </si>
  <si>
    <t>C（酸素濃度補正値）</t>
    <rPh sb="2" eb="4">
      <t>サンソ</t>
    </rPh>
    <rPh sb="4" eb="6">
      <t>ノウド</t>
    </rPh>
    <rPh sb="6" eb="9">
      <t>ホセイチ</t>
    </rPh>
    <phoneticPr fontId="1"/>
  </si>
  <si>
    <t>酸素濃度</t>
    <rPh sb="0" eb="2">
      <t>サンソ</t>
    </rPh>
    <rPh sb="2" eb="4">
      <t>ノウド</t>
    </rPh>
    <phoneticPr fontId="1"/>
  </si>
  <si>
    <t>％</t>
    <phoneticPr fontId="1"/>
  </si>
  <si>
    <t>測定時の排ガス流量（乾）</t>
    <rPh sb="0" eb="2">
      <t>ソクテイ</t>
    </rPh>
    <rPh sb="2" eb="3">
      <t>ジ</t>
    </rPh>
    <rPh sb="4" eb="5">
      <t>ハイ</t>
    </rPh>
    <rPh sb="7" eb="9">
      <t>リュウリョウ</t>
    </rPh>
    <rPh sb="10" eb="11">
      <t>カワ</t>
    </rPh>
    <phoneticPr fontId="1"/>
  </si>
  <si>
    <t>測定年月日及び時刻</t>
    <rPh sb="0" eb="2">
      <t>ソクテイ</t>
    </rPh>
    <rPh sb="2" eb="5">
      <t>ネンガッピ</t>
    </rPh>
    <rPh sb="5" eb="6">
      <t>オヨ</t>
    </rPh>
    <rPh sb="7" eb="9">
      <t>ジコク</t>
    </rPh>
    <phoneticPr fontId="1"/>
  </si>
  <si>
    <t>（開始時刻～終了時刻）</t>
    <rPh sb="1" eb="3">
      <t>カイシ</t>
    </rPh>
    <rPh sb="3" eb="5">
      <t>ジコク</t>
    </rPh>
    <rPh sb="6" eb="8">
      <t>シュウリョウ</t>
    </rPh>
    <rPh sb="8" eb="10">
      <t>ジコク</t>
    </rPh>
    <phoneticPr fontId="1"/>
  </si>
  <si>
    <t>定量下限値</t>
    <rPh sb="0" eb="2">
      <t>テイリョウ</t>
    </rPh>
    <rPh sb="2" eb="4">
      <t>カゲン</t>
    </rPh>
    <rPh sb="4" eb="5">
      <t>アタイ</t>
    </rPh>
    <phoneticPr fontId="1"/>
  </si>
  <si>
    <t>検出下限値</t>
    <rPh sb="0" eb="2">
      <t>ケンシュツ</t>
    </rPh>
    <rPh sb="2" eb="4">
      <t>カゲン</t>
    </rPh>
    <rPh sb="4" eb="5">
      <t>アタイ</t>
    </rPh>
    <phoneticPr fontId="1"/>
  </si>
  <si>
    <t>／</t>
    <phoneticPr fontId="1"/>
  </si>
  <si>
    <t>～</t>
    <phoneticPr fontId="1"/>
  </si>
  <si>
    <t>：</t>
    <phoneticPr fontId="1"/>
  </si>
  <si>
    <t>測定単位</t>
    <rPh sb="0" eb="2">
      <t>ソクテイ</t>
    </rPh>
    <rPh sb="2" eb="4">
      <t>タンイ</t>
    </rPh>
    <phoneticPr fontId="1"/>
  </si>
  <si>
    <t>４．備考</t>
    <rPh sb="2" eb="4">
      <t>ビコウ</t>
    </rPh>
    <phoneticPr fontId="1"/>
  </si>
  <si>
    <t>５．記載担当者</t>
    <phoneticPr fontId="1"/>
  </si>
  <si>
    <t>工場又は事業場の住所</t>
    <rPh sb="0" eb="2">
      <t>コウジョウ</t>
    </rPh>
    <rPh sb="2" eb="3">
      <t>マタ</t>
    </rPh>
    <rPh sb="4" eb="7">
      <t>ジギョウジョウ</t>
    </rPh>
    <rPh sb="8" eb="10">
      <t>ジュウショ</t>
    </rPh>
    <phoneticPr fontId="1"/>
  </si>
  <si>
    <t>年３月３１日実績）</t>
    <phoneticPr fontId="1"/>
  </si>
  <si>
    <r>
      <t>μg/Nm</t>
    </r>
    <r>
      <rPr>
        <vertAlign val="superscript"/>
        <sz val="12"/>
        <color theme="1"/>
        <rFont val="ＭＳ Ｐゴシック"/>
        <family val="3"/>
        <charset val="128"/>
      </rPr>
      <t>3</t>
    </r>
    <phoneticPr fontId="1"/>
  </si>
  <si>
    <r>
      <t>μg/Nm</t>
    </r>
    <r>
      <rPr>
        <vertAlign val="superscript"/>
        <sz val="12"/>
        <color theme="1"/>
        <rFont val="ＭＳ Ｐゴシック"/>
        <family val="3"/>
        <charset val="128"/>
      </rPr>
      <t>3</t>
    </r>
    <phoneticPr fontId="1"/>
  </si>
  <si>
    <r>
      <t>Nm</t>
    </r>
    <r>
      <rPr>
        <vertAlign val="superscript"/>
        <sz val="12"/>
        <color theme="1"/>
        <rFont val="ＭＳ Ｐゴシック"/>
        <family val="3"/>
        <charset val="128"/>
      </rPr>
      <t>3</t>
    </r>
    <r>
      <rPr>
        <sz val="12"/>
        <color theme="1"/>
        <rFont val="ＭＳ Ｐゴシック"/>
        <family val="3"/>
        <charset val="128"/>
      </rPr>
      <t>/ｈ</t>
    </r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</si>
  <si>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</si>
  <si>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</si>
  <si>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</si>
  <si>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</si>
  <si>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</si>
  <si>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</si>
  <si>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</si>
  <si>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</si>
  <si>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</si>
  <si>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</si>
  <si>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実測酸素濃度</t>
    <phoneticPr fontId="1"/>
  </si>
  <si>
    <t>&lt;1</t>
    <phoneticPr fontId="1"/>
  </si>
  <si>
    <t>1&lt;=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</si>
  <si>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</si>
  <si>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</si>
  <si>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</si>
  <si>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</si>
  <si>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</si>
  <si>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測定年月日及び時刻</t>
    <phoneticPr fontId="1"/>
  </si>
  <si>
    <t>：</t>
    <phoneticPr fontId="1"/>
  </si>
  <si>
    <t>～</t>
    <phoneticPr fontId="1"/>
  </si>
  <si>
    <t>00</t>
    <phoneticPr fontId="1"/>
  </si>
  <si>
    <t>１．工場・事業場の概要</t>
    <phoneticPr fontId="1"/>
  </si>
  <si>
    <t>の箇所を上から順番に全てご入力ください</t>
    <phoneticPr fontId="1"/>
  </si>
  <si>
    <t>工場・事業場の概要</t>
    <rPh sb="0" eb="2">
      <t>コウジョウ</t>
    </rPh>
    <rPh sb="3" eb="6">
      <t>ジギョウジョウ</t>
    </rPh>
    <rPh sb="7" eb="9">
      <t>ガイヨウ</t>
    </rPh>
    <phoneticPr fontId="4"/>
  </si>
  <si>
    <t>届出者（氏名又は名称）</t>
    <phoneticPr fontId="4"/>
  </si>
  <si>
    <t>水銀排出施設の種類</t>
    <phoneticPr fontId="4"/>
  </si>
  <si>
    <t>選択してください</t>
    <rPh sb="0" eb="2">
      <t>センタク</t>
    </rPh>
    <phoneticPr fontId="1"/>
  </si>
  <si>
    <t>鶴見区朝日町</t>
  </si>
  <si>
    <t>鶴見区安善町</t>
  </si>
  <si>
    <t>鶴見区市場上町</t>
  </si>
  <si>
    <t>鶴見区市場下町</t>
  </si>
  <si>
    <t>鶴見区市場東中町</t>
  </si>
  <si>
    <t>鶴見区市場西中町</t>
  </si>
  <si>
    <t>鶴見区市場富士見町</t>
  </si>
  <si>
    <t>鶴見区市場大和町</t>
  </si>
  <si>
    <t>鶴見区潮田町</t>
  </si>
  <si>
    <t>鶴見区江ケ崎町</t>
  </si>
  <si>
    <t>鶴見区扇島</t>
  </si>
  <si>
    <t>鶴見区小野町</t>
  </si>
  <si>
    <t>鶴見区梶山</t>
  </si>
  <si>
    <t>鶴見区上末吉</t>
  </si>
  <si>
    <t>鶴見区上の宮</t>
  </si>
  <si>
    <t>鶴見区寛政町</t>
  </si>
  <si>
    <t>鶴見区岸谷</t>
  </si>
  <si>
    <t>鶴見区北寺尾</t>
  </si>
  <si>
    <t>鶴見区駒岡</t>
  </si>
  <si>
    <t>鶴見区栄町通</t>
  </si>
  <si>
    <t>鶴見区汐入町</t>
  </si>
  <si>
    <t>鶴見区獅子ケ谷</t>
  </si>
  <si>
    <t>鶴見区下野谷町</t>
  </si>
  <si>
    <t>鶴見区尻手</t>
  </si>
  <si>
    <t>鶴見区下末吉</t>
  </si>
  <si>
    <t>鶴見区末広町</t>
  </si>
  <si>
    <t>鶴見区菅沢町</t>
  </si>
  <si>
    <t>鶴見区諏訪坂</t>
  </si>
  <si>
    <t>鶴見区大黒町</t>
  </si>
  <si>
    <t>鶴見区大黒ふ頭</t>
  </si>
  <si>
    <t>鶴見区大東町</t>
  </si>
  <si>
    <t>鶴見区佃野町</t>
  </si>
  <si>
    <t>鶴見区鶴見</t>
  </si>
  <si>
    <t>鶴見区鶴見中央</t>
  </si>
  <si>
    <t>鶴見区寺谷</t>
  </si>
  <si>
    <t>鶴見区豊岡町</t>
  </si>
  <si>
    <t>鶴見区仲通</t>
  </si>
  <si>
    <t>鶴見区生麦</t>
  </si>
  <si>
    <t>鶴見区馬場</t>
  </si>
  <si>
    <t>鶴見区浜町</t>
  </si>
  <si>
    <t>鶴見区東寺尾</t>
  </si>
  <si>
    <t>鶴見区東寺尾中台</t>
  </si>
  <si>
    <t>鶴見区東寺尾東台</t>
  </si>
  <si>
    <t>鶴見区東寺尾北台</t>
  </si>
  <si>
    <t>鶴見区平安町</t>
  </si>
  <si>
    <t>鶴見区弁天町</t>
  </si>
  <si>
    <t>鶴見区本町通</t>
  </si>
  <si>
    <t>鶴見区三ツ池公園</t>
  </si>
  <si>
    <t>鶴見区向井町</t>
  </si>
  <si>
    <t>鶴見区元宮</t>
  </si>
  <si>
    <t>鶴見区矢向</t>
  </si>
  <si>
    <t>神奈川区青木町</t>
  </si>
  <si>
    <t>神奈川区旭ケ丘</t>
  </si>
  <si>
    <t>神奈川区出田町</t>
  </si>
  <si>
    <t>神奈川区泉町</t>
  </si>
  <si>
    <t>神奈川区入江</t>
  </si>
  <si>
    <t>神奈川区浦島丘</t>
  </si>
  <si>
    <t>神奈川区浦島町</t>
  </si>
  <si>
    <t>神奈川区恵比須町</t>
  </si>
  <si>
    <t>神奈川区大口通</t>
  </si>
  <si>
    <t>神奈川区大口仲町</t>
  </si>
  <si>
    <t>神奈川区大野町</t>
  </si>
  <si>
    <t>神奈川区片倉</t>
  </si>
  <si>
    <t>神奈川区神奈川</t>
  </si>
  <si>
    <t>神奈川区神奈川本町</t>
  </si>
  <si>
    <t>神奈川区上反町</t>
  </si>
  <si>
    <t>神奈川区神之木台</t>
  </si>
  <si>
    <t>神奈川区神之木町</t>
  </si>
  <si>
    <t>神奈川区亀住町</t>
  </si>
  <si>
    <t>神奈川区神大寺</t>
  </si>
  <si>
    <t>神奈川区桐畑</t>
  </si>
  <si>
    <t>神奈川区金港町</t>
  </si>
  <si>
    <t>神奈川区栗田谷</t>
  </si>
  <si>
    <t>神奈川区幸ケ谷</t>
  </si>
  <si>
    <t>神奈川区子安台</t>
  </si>
  <si>
    <t>神奈川区子安通</t>
  </si>
  <si>
    <t>神奈川区斎藤分町</t>
  </si>
  <si>
    <t>神奈川区栄町</t>
  </si>
  <si>
    <t>神奈川区沢渡</t>
  </si>
  <si>
    <t>神奈川区三枚町</t>
  </si>
  <si>
    <t>神奈川区白幡上町</t>
  </si>
  <si>
    <t>神奈川区白幡仲町</t>
  </si>
  <si>
    <t>神奈川区白幡東町</t>
  </si>
  <si>
    <t>神奈川区白幡西町</t>
  </si>
  <si>
    <t>神奈川区白幡南町</t>
  </si>
  <si>
    <t>神奈川区白幡向町</t>
  </si>
  <si>
    <t>神奈川区白幡町</t>
  </si>
  <si>
    <t>神奈川区新浦島町</t>
  </si>
  <si>
    <t>神奈川区新子安</t>
  </si>
  <si>
    <t>神奈川区新町</t>
  </si>
  <si>
    <t>神奈川区菅田町</t>
  </si>
  <si>
    <t>神奈川区鈴繁町</t>
  </si>
  <si>
    <t>神奈川区台町</t>
  </si>
  <si>
    <t>神奈川区高島台</t>
  </si>
  <si>
    <t>神奈川区宝町</t>
  </si>
  <si>
    <t>神奈川区立町</t>
  </si>
  <si>
    <t>神奈川区反町</t>
  </si>
  <si>
    <t>神奈川区千若町</t>
  </si>
  <si>
    <t>神奈川区鶴屋町</t>
  </si>
  <si>
    <t>神奈川区富家町</t>
  </si>
  <si>
    <t>神奈川区鳥越</t>
  </si>
  <si>
    <t>神奈川区中丸</t>
  </si>
  <si>
    <t>神奈川区七島町</t>
  </si>
  <si>
    <t>神奈川区西大口</t>
  </si>
  <si>
    <t>神奈川区西神奈川</t>
  </si>
  <si>
    <t>神奈川区西寺尾</t>
  </si>
  <si>
    <t>神奈川区二本榎</t>
  </si>
  <si>
    <t>神奈川区白楽</t>
  </si>
  <si>
    <t>神奈川区羽沢町</t>
  </si>
  <si>
    <t>神奈川区羽沢南</t>
  </si>
  <si>
    <t>神奈川区橋本町</t>
  </si>
  <si>
    <t>神奈川区東神奈川</t>
  </si>
  <si>
    <t>神奈川区平川町</t>
  </si>
  <si>
    <t>神奈川区広台太田町</t>
  </si>
  <si>
    <t>神奈川区二ツ谷町</t>
  </si>
  <si>
    <t>神奈川区星野町</t>
  </si>
  <si>
    <t>神奈川区松ケ丘</t>
  </si>
  <si>
    <t>神奈川区松見町</t>
  </si>
  <si>
    <t>神奈川区松本町</t>
  </si>
  <si>
    <t>神奈川区瑞穂町</t>
  </si>
  <si>
    <t>神奈川区三ツ沢上町</t>
  </si>
  <si>
    <t>神奈川区三ツ沢中町</t>
  </si>
  <si>
    <t>神奈川区三ツ沢下町</t>
  </si>
  <si>
    <t>神奈川区三ツ沢東町</t>
  </si>
  <si>
    <t>神奈川区三ツ沢西町</t>
  </si>
  <si>
    <t>神奈川区三ツ沢南町</t>
  </si>
  <si>
    <t>神奈川区守屋町</t>
  </si>
  <si>
    <t>神奈川区山内町</t>
  </si>
  <si>
    <t>神奈川区六角橋</t>
  </si>
  <si>
    <t>西区赤門町</t>
  </si>
  <si>
    <t>西区東ケ丘</t>
  </si>
  <si>
    <t>西区伊勢町</t>
  </si>
  <si>
    <t>西区老松町</t>
  </si>
  <si>
    <t>西区岡野</t>
  </si>
  <si>
    <t>西区霞ケ丘</t>
  </si>
  <si>
    <t>西区北軽井沢</t>
  </si>
  <si>
    <t>西区北幸</t>
  </si>
  <si>
    <t>西区楠町</t>
  </si>
  <si>
    <t>西区久保町</t>
  </si>
  <si>
    <t>西区御所山町</t>
  </si>
  <si>
    <t>西区境之谷</t>
  </si>
  <si>
    <t>西区桜木町（４～７丁目）</t>
  </si>
  <si>
    <t>西区浅間台</t>
  </si>
  <si>
    <t>西区浅間町</t>
  </si>
  <si>
    <t>西区高島</t>
  </si>
  <si>
    <t>西区中央</t>
  </si>
  <si>
    <t>西区戸部町</t>
  </si>
  <si>
    <t>西区戸部本町</t>
  </si>
  <si>
    <t>西区西戸部町</t>
  </si>
  <si>
    <t>西区西平沼町</t>
  </si>
  <si>
    <t>西区西前町</t>
  </si>
  <si>
    <t>西区花咲町（４～７丁目）</t>
  </si>
  <si>
    <t>西区浜松町</t>
  </si>
  <si>
    <t>西区東久保町</t>
  </si>
  <si>
    <t>西区平沼</t>
  </si>
  <si>
    <t>西区藤棚町</t>
  </si>
  <si>
    <t>西区緑町</t>
  </si>
  <si>
    <t>西区みなとみらい（次のビルを除く）</t>
  </si>
  <si>
    <t>西区みなとみらいクイーンズタワーＡ（地階・階層不明）</t>
  </si>
  <si>
    <t>西区みなとみらいクイーンズタワーＡ（１階）</t>
  </si>
  <si>
    <t>西区みなとみらいクイーンズタワーＡ（２階）</t>
  </si>
  <si>
    <t>西区みなとみらいクイーンズタワーＡ（３階）</t>
  </si>
  <si>
    <t>西区みなとみらいクイーンズタワーＡ（４階）</t>
  </si>
  <si>
    <t>西区みなとみらいクイーンズタワーＡ（５階）</t>
  </si>
  <si>
    <t>西区みなとみらいクイーンズタワーＡ（６階）</t>
  </si>
  <si>
    <t>西区みなとみらいクイーンズタワーＡ（７階）</t>
  </si>
  <si>
    <t>西区みなとみらいクイーンズタワーＡ（８階）</t>
  </si>
  <si>
    <t>西区みなとみらいクイーンズタワーＡ（９階）</t>
  </si>
  <si>
    <t>西区みなとみらいクイーンズタワーＡ（１０階）</t>
  </si>
  <si>
    <t>西区みなとみらいクイーンズタワーＡ（１１階）</t>
  </si>
  <si>
    <t>西区みなとみらいクイーンズタワーＡ（１２階）</t>
  </si>
  <si>
    <t>西区みなとみらいクイーンズタワーＡ（１３階）</t>
  </si>
  <si>
    <t>西区みなとみらいクイーンズタワーＡ（１４階）</t>
  </si>
  <si>
    <t>西区みなとみらいクイーンズタワーＡ（１５階）</t>
  </si>
  <si>
    <t>西区みなとみらいクイーンズタワーＡ（１６階）</t>
  </si>
  <si>
    <t>西区みなとみらいクイーンズタワーＡ（１７階）</t>
  </si>
  <si>
    <t>西区みなとみらいクイーンズタワーＡ（１８階）</t>
  </si>
  <si>
    <t>西区みなとみらいクイーンズタワーＡ（１９階）</t>
  </si>
  <si>
    <t>西区みなとみらいクイーンズタワーＡ（２０階）</t>
  </si>
  <si>
    <t>西区みなとみらいクイーンズタワーＡ（２１階）</t>
  </si>
  <si>
    <t>西区みなとみらいクイーンズタワーＡ（２２階）</t>
  </si>
  <si>
    <t>西区みなとみらいクイーンズタワーＡ（２３階）</t>
  </si>
  <si>
    <t>西区みなとみらいクイーンズタワーＡ（２４階）</t>
  </si>
  <si>
    <t>西区みなとみらいクイーンズタワーＡ（２５階）</t>
  </si>
  <si>
    <t>西区みなとみらいクイーンズタワーＡ（２６階）</t>
  </si>
  <si>
    <t>西区みなとみらいクイーンズタワーＡ（２７階）</t>
  </si>
  <si>
    <t>西区みなとみらいクイーンズタワーＡ（２８階）</t>
  </si>
  <si>
    <t>西区みなとみらいクイーンズタワーＡ（２９階）</t>
  </si>
  <si>
    <t>西区みなとみらいクイーンズタワーＡ（３０階）</t>
  </si>
  <si>
    <t>西区みなとみらいクイーンズタワーＡ（３１階）</t>
  </si>
  <si>
    <t>西区みなとみらいクイーンズタワーＡ（３２階）</t>
  </si>
  <si>
    <t>西区みなとみらいクイーンズタワーＡ（３３階）</t>
  </si>
  <si>
    <t>西区みなとみらいクイーンズタワーＡ（３４階）</t>
  </si>
  <si>
    <t>西区みなとみらいクイーンズタワーＡ（３５階）</t>
  </si>
  <si>
    <t>西区みなとみらいクイーンズタワーＢ（地階・階層不明）</t>
  </si>
  <si>
    <t>西区みなとみらいクイーンズタワーＢ（１階）</t>
  </si>
  <si>
    <t>西区みなとみらいクイーンズタワーＢ（２階）</t>
  </si>
  <si>
    <t>西区みなとみらいクイーンズタワーＢ（３階）</t>
  </si>
  <si>
    <t>西区みなとみらいクイーンズタワーＢ（４階）</t>
  </si>
  <si>
    <t>西区みなとみらいクイーンズタワーＢ（５階）</t>
  </si>
  <si>
    <t>西区みなとみらいクイーンズタワーＢ（６階）</t>
  </si>
  <si>
    <t>西区みなとみらいクイーンズタワーＢ（７階）</t>
  </si>
  <si>
    <t>西区みなとみらいクイーンズタワーＢ（８階）</t>
  </si>
  <si>
    <t>西区みなとみらいクイーンズタワーＢ（９階）</t>
  </si>
  <si>
    <t>西区みなとみらいクイーンズタワーＢ（１０階）</t>
  </si>
  <si>
    <t>西区みなとみらいクイーンズタワーＢ（１１階）</t>
  </si>
  <si>
    <t>西区みなとみらいクイーンズタワーＢ（１２階）</t>
  </si>
  <si>
    <t>西区みなとみらいクイーンズタワーＢ（１３階）</t>
  </si>
  <si>
    <t>西区みなとみらいクイーンズタワーＢ（１４階）</t>
  </si>
  <si>
    <t>西区みなとみらいクイーンズタワーＢ（１５階）</t>
  </si>
  <si>
    <t>西区みなとみらいクイーンズタワーＢ（１６階）</t>
  </si>
  <si>
    <t>西区みなとみらいクイーンズタワーＢ（１７階）</t>
  </si>
  <si>
    <t>西区みなとみらいクイーンズタワーＢ（１８階）</t>
  </si>
  <si>
    <t>西区みなとみらいクイーンズタワーＢ（１９階）</t>
  </si>
  <si>
    <t>西区みなとみらいクイーンズタワーＢ（２０階）</t>
  </si>
  <si>
    <t>西区みなとみらいクイーンズタワーＢ（２１階）</t>
  </si>
  <si>
    <t>西区みなとみらいクイーンズタワーＢ（２２階）</t>
  </si>
  <si>
    <t>西区みなとみらいクイーンズタワーＢ（２３階）</t>
  </si>
  <si>
    <t>西区みなとみらいクイーンズタワーＢ（２４階）</t>
  </si>
  <si>
    <t>西区みなとみらいクイーンズタワーＢ（２５階）</t>
  </si>
  <si>
    <t>西区みなとみらいクイーンズタワーＢ（２６階）</t>
  </si>
  <si>
    <t>西区みなとみらいクイーンズタワーＢ（２７階）</t>
  </si>
  <si>
    <t>西区みなとみらいクイーンズタワーＢ（２８階）</t>
  </si>
  <si>
    <t>西区みなとみらいクイーンズタワーＣ（地階・階層不明）</t>
  </si>
  <si>
    <t>西区みなとみらいクイーンズタワーＣ（１階）</t>
  </si>
  <si>
    <t>西区みなとみらいクイーンズタワーＣ（２階）</t>
  </si>
  <si>
    <t>西区みなとみらいクイーンズタワーＣ（３階）</t>
  </si>
  <si>
    <t>西区みなとみらいクイーンズタワーＣ（４階）</t>
  </si>
  <si>
    <t>西区みなとみらいクイーンズタワーＣ（５階）</t>
  </si>
  <si>
    <t>西区みなとみらいクイーンズタワーＣ（６階）</t>
  </si>
  <si>
    <t>西区みなとみらいクイーンズタワーＣ（７階）</t>
  </si>
  <si>
    <t>西区みなとみらいクイーンズタワーＣ（８階）</t>
  </si>
  <si>
    <t>西区みなとみらいクイーンズタワーＣ（９階）</t>
  </si>
  <si>
    <t>西区みなとみらいクイーンズタワーＣ（１０階）</t>
  </si>
  <si>
    <t>西区みなとみらいクイーンズタワーＣ（１１階）</t>
  </si>
  <si>
    <t>西区みなとみらいクイーンズタワーＣ（１２階）</t>
  </si>
  <si>
    <t>西区みなとみらいクイーンズタワーＣ（１３階）</t>
  </si>
  <si>
    <t>西区みなとみらいクイーンズタワーＣ（１４階）</t>
  </si>
  <si>
    <t>西区みなとみらいクイーンズタワーＣ（１５階）</t>
  </si>
  <si>
    <t>西区みなとみらいクイーンズタワーＣ（１６階）</t>
  </si>
  <si>
    <t>西区みなとみらいクイーンズタワーＣ（１７階）</t>
  </si>
  <si>
    <t>西区みなとみらいクイーンズタワーＣ（１８階）</t>
  </si>
  <si>
    <t>西区みなとみらいクイーンズタワーＣ（１９階）</t>
  </si>
  <si>
    <t>西区みなとみらいクイーンズタワーＣ（２０階）</t>
  </si>
  <si>
    <t>西区みなとみらいクイーンズタワーＣ（２１階）</t>
  </si>
  <si>
    <t>西区みなとみらいランドマークタワー（地階・階層不明）</t>
  </si>
  <si>
    <t>西区みなとみらいランドマークタワー（１階）</t>
  </si>
  <si>
    <t>西区みなとみらいランドマークタワー（２階）</t>
  </si>
  <si>
    <t>西区みなとみらいランドマークタワー（３階）</t>
  </si>
  <si>
    <t>西区みなとみらいランドマークタワー（４階）</t>
  </si>
  <si>
    <t>西区みなとみらいランドマークタワー（５階）</t>
  </si>
  <si>
    <t>西区みなとみらいランドマークタワー（６階）</t>
  </si>
  <si>
    <t>西区みなとみらいランドマークタワー（７階）</t>
  </si>
  <si>
    <t>西区みなとみらいランドマークタワー（８階）</t>
  </si>
  <si>
    <t>西区みなとみらいランドマークタワー（９階）</t>
  </si>
  <si>
    <t>西区みなとみらいランドマークタワー（１０階）</t>
  </si>
  <si>
    <t>西区みなとみらいランドマークタワー（１１階）</t>
  </si>
  <si>
    <t>西区みなとみらいランドマークタワー（１２階）</t>
  </si>
  <si>
    <t>西区みなとみらいランドマークタワー（１３階）</t>
  </si>
  <si>
    <t>西区みなとみらいランドマークタワー（１４階）</t>
  </si>
  <si>
    <t>西区みなとみらいランドマークタワー（１５階）</t>
  </si>
  <si>
    <t>西区みなとみらいランドマークタワー（１６階）</t>
  </si>
  <si>
    <t>西区みなとみらいランドマークタワー（１７階）</t>
  </si>
  <si>
    <t>西区みなとみらいランドマークタワー（１８階）</t>
  </si>
  <si>
    <t>西区みなとみらいランドマークタワー（１９階）</t>
  </si>
  <si>
    <t>西区みなとみらいランドマークタワー（２０階）</t>
  </si>
  <si>
    <t>西区みなとみらいランドマークタワー（２１階）</t>
  </si>
  <si>
    <t>西区みなとみらいランドマークタワー（２２階）</t>
  </si>
  <si>
    <t>西区みなとみらいランドマークタワー（２３階）</t>
  </si>
  <si>
    <t>西区みなとみらいランドマークタワー（２４階）</t>
  </si>
  <si>
    <t>西区みなとみらいランドマークタワー（２５階）</t>
  </si>
  <si>
    <t>西区みなとみらいランドマークタワー（２６階）</t>
  </si>
  <si>
    <t>西区みなとみらいランドマークタワー（２７階）</t>
  </si>
  <si>
    <t>西区みなとみらいランドマークタワー（２８階）</t>
  </si>
  <si>
    <t>西区みなとみらいランドマークタワー（２９階）</t>
  </si>
  <si>
    <t>西区みなとみらいランドマークタワー（３０階）</t>
  </si>
  <si>
    <t>西区みなとみらいランドマークタワー（３１階）</t>
  </si>
  <si>
    <t>西区みなとみらいランドマークタワー（３２階）</t>
  </si>
  <si>
    <t>西区みなとみらいランドマークタワー（３３階）</t>
  </si>
  <si>
    <t>西区みなとみらいランドマークタワー（３４階）</t>
  </si>
  <si>
    <t>西区みなとみらいランドマークタワー（３５階）</t>
  </si>
  <si>
    <t>西区みなとみらいランドマークタワー（３６階）</t>
  </si>
  <si>
    <t>西区みなとみらいランドマークタワー（３７階）</t>
  </si>
  <si>
    <t>西区みなとみらいランドマークタワー（３８階）</t>
  </si>
  <si>
    <t>西区みなとみらいランドマークタワー（３９階）</t>
  </si>
  <si>
    <t>西区みなとみらいランドマークタワー（４０階）</t>
  </si>
  <si>
    <t>西区みなとみらいランドマークタワー（４１階）</t>
  </si>
  <si>
    <t>西区みなとみらいランドマークタワー（４２階）</t>
  </si>
  <si>
    <t>西区みなとみらいランドマークタワー（４３階）</t>
  </si>
  <si>
    <t>西区みなとみらいランドマークタワー（４４階）</t>
  </si>
  <si>
    <t>西区みなとみらいランドマークタワー（４５階）</t>
  </si>
  <si>
    <t>西区みなとみらいランドマークタワー（４６階）</t>
  </si>
  <si>
    <t>西区みなとみらいランドマークタワー（４７階）</t>
  </si>
  <si>
    <t>西区みなとみらいランドマークタワー（４８階）</t>
  </si>
  <si>
    <t>西区みなとみらいランドマークタワー（４９階）</t>
  </si>
  <si>
    <t>西区みなとみらいランドマークタワー（５０階）</t>
  </si>
  <si>
    <t>西区みなとみらいランドマークタワー（５１階）</t>
  </si>
  <si>
    <t>西区みなとみらいランドマークタワー（５２階）</t>
  </si>
  <si>
    <t>西区みなとみらいランドマークタワー（５３階）</t>
  </si>
  <si>
    <t>西区みなとみらいランドマークタワー（５４階）</t>
  </si>
  <si>
    <t>西区みなとみらいランドマークタワー（５５階）</t>
  </si>
  <si>
    <t>西区みなとみらいランドマークタワー（５６階）</t>
  </si>
  <si>
    <t>西区みなとみらいランドマークタワー（５７階）</t>
  </si>
  <si>
    <t>西区みなとみらいランドマークタワー（５８階）</t>
  </si>
  <si>
    <t>西区みなとみらいランドマークタワー（５９階）</t>
  </si>
  <si>
    <t>西区みなとみらいランドマークタワー（６０階）</t>
  </si>
  <si>
    <t>西区みなとみらいランドマークタワー（６１階）</t>
  </si>
  <si>
    <t>西区みなとみらいランドマークタワー（６２階）</t>
  </si>
  <si>
    <t>西区みなとみらいランドマークタワー（６３階）</t>
  </si>
  <si>
    <t>西区みなとみらいランドマークタワー（６４階）</t>
  </si>
  <si>
    <t>西区みなとみらいランドマークタワー（６５階）</t>
  </si>
  <si>
    <t>西区みなとみらいランドマークタワー（６６階）</t>
  </si>
  <si>
    <t>西区みなとみらいランドマークタワー（６７階）</t>
  </si>
  <si>
    <t>西区みなとみらいランドマークタワー（６８階）</t>
  </si>
  <si>
    <t>西区みなとみらいランドマークタワー（６９階）</t>
  </si>
  <si>
    <t>西区みなとみらいランドマークタワー（７０階）</t>
  </si>
  <si>
    <t>西区南軽井沢</t>
  </si>
  <si>
    <t>西区南幸</t>
  </si>
  <si>
    <t>西区南浅間町</t>
  </si>
  <si>
    <t>西区宮ケ谷</t>
  </si>
  <si>
    <t>西区宮崎町</t>
  </si>
  <si>
    <t>西区元久保町</t>
  </si>
  <si>
    <t>西区紅葉ケ丘</t>
  </si>
  <si>
    <t>中区相生町</t>
  </si>
  <si>
    <t>中区赤門町</t>
  </si>
  <si>
    <t>中区曙町</t>
  </si>
  <si>
    <t>中区池袋</t>
  </si>
  <si>
    <t>中区石川町</t>
  </si>
  <si>
    <t>中区伊勢佐木町</t>
  </si>
  <si>
    <t>中区上野町</t>
  </si>
  <si>
    <t>中区打越</t>
  </si>
  <si>
    <t>中区内田町</t>
  </si>
  <si>
    <t>中区扇町</t>
  </si>
  <si>
    <t>中区大芝台</t>
  </si>
  <si>
    <t>中区太田町</t>
  </si>
  <si>
    <t>中区大平町</t>
  </si>
  <si>
    <t>中区翁町</t>
  </si>
  <si>
    <t>中区尾上町</t>
  </si>
  <si>
    <t>中区海岸通</t>
  </si>
  <si>
    <t>中区柏葉</t>
  </si>
  <si>
    <t>中区かもめ町</t>
  </si>
  <si>
    <t>中区北方町</t>
  </si>
  <si>
    <t>中区北仲通</t>
  </si>
  <si>
    <t>中区黄金町</t>
  </si>
  <si>
    <t>中区寿町</t>
  </si>
  <si>
    <t>中区小港町</t>
  </si>
  <si>
    <t>中区鷺山</t>
  </si>
  <si>
    <t>中区桜木町</t>
  </si>
  <si>
    <t>中区新港</t>
  </si>
  <si>
    <t>中区新山下</t>
  </si>
  <si>
    <t>中区末広町</t>
  </si>
  <si>
    <t>中区末吉町</t>
  </si>
  <si>
    <t>中区住吉町</t>
  </si>
  <si>
    <t>中区諏訪町</t>
  </si>
  <si>
    <t>中区滝之上</t>
  </si>
  <si>
    <t>中区竹之丸</t>
  </si>
  <si>
    <t>中区立野</t>
  </si>
  <si>
    <t>中区千歳町</t>
  </si>
  <si>
    <t>中区千鳥町</t>
  </si>
  <si>
    <t>中区長者町</t>
  </si>
  <si>
    <t>中区千代崎町</t>
  </si>
  <si>
    <t>中区塚越</t>
  </si>
  <si>
    <t>中区寺久保</t>
  </si>
  <si>
    <t>中区常盤町</t>
  </si>
  <si>
    <t>中区豊浦町</t>
  </si>
  <si>
    <t>中区仲尾台</t>
  </si>
  <si>
    <t>中区錦町</t>
  </si>
  <si>
    <t>中区西竹之丸</t>
  </si>
  <si>
    <t>中区西之谷町</t>
  </si>
  <si>
    <t>中区日本大通</t>
  </si>
  <si>
    <t>中区根岸旭台</t>
  </si>
  <si>
    <t>中区根岸加曽台</t>
  </si>
  <si>
    <t>中区根岸台</t>
  </si>
  <si>
    <t>中区根岸町</t>
  </si>
  <si>
    <t>中区野毛町</t>
  </si>
  <si>
    <t>中区羽衣町</t>
  </si>
  <si>
    <t>中区初音町</t>
  </si>
  <si>
    <t>中区花咲町</t>
  </si>
  <si>
    <t>中区英町</t>
  </si>
  <si>
    <t>中区万代町</t>
  </si>
  <si>
    <t>中区日ノ出町</t>
  </si>
  <si>
    <t>中区福富町仲通</t>
  </si>
  <si>
    <t>中区福富町東通</t>
  </si>
  <si>
    <t>中区福富町西通</t>
  </si>
  <si>
    <t>中区富士見町</t>
  </si>
  <si>
    <t>中区不老町</t>
  </si>
  <si>
    <t>中区弁天通</t>
  </si>
  <si>
    <t>中区蓬莱町</t>
  </si>
  <si>
    <t>中区本郷町</t>
  </si>
  <si>
    <t>中区本町</t>
  </si>
  <si>
    <t>中区本牧荒井</t>
  </si>
  <si>
    <t>中区本牧大里町</t>
  </si>
  <si>
    <t>中区本牧三之谷</t>
  </si>
  <si>
    <t>中区本牧十二天</t>
  </si>
  <si>
    <t>中区本牧原</t>
  </si>
  <si>
    <t>中区本牧ふ頭</t>
  </si>
  <si>
    <t>中区本牧間門</t>
  </si>
  <si>
    <t>中区本牧満坂</t>
  </si>
  <si>
    <t>中区本牧緑ケ丘</t>
  </si>
  <si>
    <t>中区本牧宮原</t>
  </si>
  <si>
    <t>中区本牧元町</t>
  </si>
  <si>
    <t>中区本牧和田</t>
  </si>
  <si>
    <t>中区本牧町</t>
  </si>
  <si>
    <t>中区真砂町</t>
  </si>
  <si>
    <t>中区松影町</t>
  </si>
  <si>
    <t>中区豆口台</t>
  </si>
  <si>
    <t>中区港町</t>
  </si>
  <si>
    <t>中区南仲通</t>
  </si>
  <si>
    <t>中区南本牧</t>
  </si>
  <si>
    <t>中区簑沢</t>
  </si>
  <si>
    <t>中区宮川町</t>
  </si>
  <si>
    <t>中区妙香寺台</t>
  </si>
  <si>
    <t>中区三吉町</t>
  </si>
  <si>
    <t>中区麦田町</t>
  </si>
  <si>
    <t>中区元浜町</t>
  </si>
  <si>
    <t>中区元町</t>
  </si>
  <si>
    <t>中区矢口台</t>
  </si>
  <si>
    <t>中区山下町</t>
  </si>
  <si>
    <t>中区山田町</t>
  </si>
  <si>
    <t>中区山手町</t>
  </si>
  <si>
    <t>中区大和町</t>
  </si>
  <si>
    <t>中区山吹町</t>
  </si>
  <si>
    <t>中区山元町</t>
  </si>
  <si>
    <t>中区弥生町</t>
  </si>
  <si>
    <t>中区横浜公園</t>
  </si>
  <si>
    <t>中区吉田町</t>
  </si>
  <si>
    <t>中区吉浜町</t>
  </si>
  <si>
    <t>中区若葉町</t>
  </si>
  <si>
    <t>中区和田山</t>
  </si>
  <si>
    <t>南区井土ケ谷上町</t>
  </si>
  <si>
    <t>南区井土ケ谷中町</t>
  </si>
  <si>
    <t>南区井土ケ谷下町</t>
  </si>
  <si>
    <t>南区浦舟町</t>
  </si>
  <si>
    <t>南区永楽町</t>
  </si>
  <si>
    <t>南区榎町</t>
  </si>
  <si>
    <t>南区大岡</t>
  </si>
  <si>
    <t>南区大橋町</t>
  </si>
  <si>
    <t>南区庚台</t>
  </si>
  <si>
    <t>南区唐沢</t>
  </si>
  <si>
    <t>南区共進町</t>
  </si>
  <si>
    <t>南区弘明寺町</t>
  </si>
  <si>
    <t>南区山王町</t>
  </si>
  <si>
    <t>南区山谷</t>
  </si>
  <si>
    <t>南区清水ケ丘</t>
  </si>
  <si>
    <t>南区宿町</t>
  </si>
  <si>
    <t>南区白金町</t>
  </si>
  <si>
    <t>南区白妙町</t>
  </si>
  <si>
    <t>南区新川町</t>
  </si>
  <si>
    <t>南区高砂町</t>
  </si>
  <si>
    <t>南区高根町</t>
  </si>
  <si>
    <t>南区通町</t>
  </si>
  <si>
    <t>南区中里</t>
  </si>
  <si>
    <t>南区中里町</t>
  </si>
  <si>
    <t>南区中島町</t>
  </si>
  <si>
    <t>南区中村町</t>
  </si>
  <si>
    <t>南区永田山王台</t>
  </si>
  <si>
    <t>南区永田台</t>
  </si>
  <si>
    <t>南区永田みなみ台</t>
  </si>
  <si>
    <t>南区永田東</t>
  </si>
  <si>
    <t>南区永田南</t>
  </si>
  <si>
    <t>南区永田北</t>
  </si>
  <si>
    <t>南区西中町</t>
  </si>
  <si>
    <t>南区八幡町</t>
  </si>
  <si>
    <t>南区花之木町</t>
  </si>
  <si>
    <t>南区日枝町</t>
  </si>
  <si>
    <t>南区東蒔田町</t>
  </si>
  <si>
    <t>南区伏見町</t>
  </si>
  <si>
    <t>南区二葉町</t>
  </si>
  <si>
    <t>南区平楽</t>
  </si>
  <si>
    <t>南区別所</t>
  </si>
  <si>
    <t>南区別所中里台</t>
  </si>
  <si>
    <t>南区堀ノ内町</t>
  </si>
  <si>
    <t>南区蒔田町</t>
  </si>
  <si>
    <t>南区前里町</t>
  </si>
  <si>
    <t>南区真金町</t>
  </si>
  <si>
    <t>南区万世町</t>
  </si>
  <si>
    <t>南区南太田</t>
  </si>
  <si>
    <t>南区南吉田町</t>
  </si>
  <si>
    <t>南区三春台</t>
  </si>
  <si>
    <t>南区宮元町</t>
  </si>
  <si>
    <t>南区六ツ川</t>
  </si>
  <si>
    <t>南区睦町</t>
  </si>
  <si>
    <t>南区吉野町</t>
  </si>
  <si>
    <t>南区若宮町</t>
  </si>
  <si>
    <t>保土ケ谷区新井町</t>
  </si>
  <si>
    <t>保土ケ谷区今井町</t>
  </si>
  <si>
    <t>保土ケ谷区岩井町</t>
  </si>
  <si>
    <t>保土ケ谷区岩崎町</t>
  </si>
  <si>
    <t>保土ケ谷区岩間町</t>
  </si>
  <si>
    <t>保土ケ谷区岡沢町</t>
  </si>
  <si>
    <t>保土ケ谷区霞台</t>
  </si>
  <si>
    <t>保土ケ谷区帷子町</t>
  </si>
  <si>
    <t>保土ケ谷区釜台町</t>
  </si>
  <si>
    <t>保土ケ谷区鎌谷町</t>
  </si>
  <si>
    <t>保土ケ谷区上菅田町</t>
  </si>
  <si>
    <t>保土ケ谷区上星川</t>
  </si>
  <si>
    <t>保土ケ谷区狩場町</t>
  </si>
  <si>
    <t>保土ケ谷区川島町</t>
  </si>
  <si>
    <t>保土ケ谷区川辺町</t>
  </si>
  <si>
    <t>保土ケ谷区神戸町</t>
  </si>
  <si>
    <t>保土ケ谷区権太坂</t>
  </si>
  <si>
    <t>保土ケ谷区境木町</t>
  </si>
  <si>
    <t>保土ケ谷区境木本町</t>
  </si>
  <si>
    <t>保土ケ谷区坂本町</t>
  </si>
  <si>
    <t>保土ケ谷区桜ケ丘</t>
  </si>
  <si>
    <t>保土ケ谷区新桜ケ丘</t>
  </si>
  <si>
    <t>保土ケ谷区瀬戸ケ谷町</t>
  </si>
  <si>
    <t>保土ケ谷区月見台</t>
  </si>
  <si>
    <t>保土ケ谷区天王町</t>
  </si>
  <si>
    <t>保土ケ谷区常盤台</t>
  </si>
  <si>
    <t>保土ケ谷区西久保町</t>
  </si>
  <si>
    <t>保土ケ谷区西谷町</t>
  </si>
  <si>
    <t>保土ケ谷区初音ケ丘</t>
  </si>
  <si>
    <t>保土ケ谷区花見台</t>
  </si>
  <si>
    <t>保土ケ谷区東川島町</t>
  </si>
  <si>
    <t>保土ケ谷区藤塚町</t>
  </si>
  <si>
    <t>保土ケ谷区仏向町</t>
  </si>
  <si>
    <t>保土ケ谷区仏向西</t>
  </si>
  <si>
    <t>保土ケ谷区法泉</t>
  </si>
  <si>
    <t>保土ケ谷区星川</t>
  </si>
  <si>
    <t>保土ケ谷区保土ケ谷町</t>
  </si>
  <si>
    <t>保土ケ谷区峰岡町</t>
  </si>
  <si>
    <t>保土ケ谷区峰沢町</t>
  </si>
  <si>
    <t>保土ケ谷区宮田町</t>
  </si>
  <si>
    <t>保土ケ谷区明神台</t>
  </si>
  <si>
    <t>保土ケ谷区和田</t>
  </si>
  <si>
    <t>磯子区磯子</t>
  </si>
  <si>
    <t>磯子区磯子台</t>
  </si>
  <si>
    <t>磯子区鳳町</t>
  </si>
  <si>
    <t>磯子区岡村</t>
  </si>
  <si>
    <t>磯子区上町</t>
  </si>
  <si>
    <t>磯子区上中里町</t>
  </si>
  <si>
    <t>磯子区栗木</t>
  </si>
  <si>
    <t>磯子区坂下町</t>
  </si>
  <si>
    <t>磯子区汐見台</t>
  </si>
  <si>
    <t>磯子区下町</t>
  </si>
  <si>
    <t>磯子区新磯子町</t>
  </si>
  <si>
    <t>磯子区新杉田町</t>
  </si>
  <si>
    <t>磯子区新中原町</t>
  </si>
  <si>
    <t>磯子区新森町</t>
  </si>
  <si>
    <t>磯子区杉田</t>
  </si>
  <si>
    <t>磯子区杉田坪呑</t>
  </si>
  <si>
    <t>磯子区滝頭</t>
  </si>
  <si>
    <t>磯子区田中</t>
  </si>
  <si>
    <t>磯子区中浜町</t>
  </si>
  <si>
    <t>磯子区中原</t>
  </si>
  <si>
    <t>磯子区西町</t>
  </si>
  <si>
    <t>磯子区馬場町</t>
  </si>
  <si>
    <t>磯子区原町</t>
  </si>
  <si>
    <t>磯子区東町</t>
  </si>
  <si>
    <t>磯子区久木町</t>
  </si>
  <si>
    <t>磯子区氷取沢町</t>
  </si>
  <si>
    <t>磯子区広地町</t>
  </si>
  <si>
    <t>磯子区丸山</t>
  </si>
  <si>
    <t>磯子区峰町</t>
  </si>
  <si>
    <t>磯子区森</t>
  </si>
  <si>
    <t>磯子区森が丘</t>
  </si>
  <si>
    <t>磯子区洋光台</t>
  </si>
  <si>
    <t>金沢区朝比奈町</t>
  </si>
  <si>
    <t>金沢区海の公園</t>
  </si>
  <si>
    <t>金沢区大川</t>
  </si>
  <si>
    <t>金沢区乙舳町</t>
  </si>
  <si>
    <t>金沢区片吹</t>
  </si>
  <si>
    <t>金沢区金沢町</t>
  </si>
  <si>
    <t>金沢区釜利谷町</t>
  </si>
  <si>
    <t>金沢区釜利谷東</t>
  </si>
  <si>
    <t>金沢区釜利谷西</t>
  </si>
  <si>
    <t>金沢区釜利谷南</t>
  </si>
  <si>
    <t>金沢区幸浦</t>
  </si>
  <si>
    <t>金沢区柴町</t>
  </si>
  <si>
    <t>金沢区昭和町</t>
  </si>
  <si>
    <t>金沢区白帆</t>
  </si>
  <si>
    <t>金沢区洲崎町</t>
  </si>
  <si>
    <t>金沢区瀬戸</t>
  </si>
  <si>
    <t>金沢区大道</t>
  </si>
  <si>
    <t>金沢区高舟台</t>
  </si>
  <si>
    <t>金沢区泥亀</t>
  </si>
  <si>
    <t>金沢区寺前</t>
  </si>
  <si>
    <t>金沢区富岡東</t>
  </si>
  <si>
    <t>金沢区富岡西</t>
  </si>
  <si>
    <t>金沢区鳥浜町</t>
  </si>
  <si>
    <t>金沢区長浜</t>
  </si>
  <si>
    <t>金沢区並木</t>
  </si>
  <si>
    <t>金沢区西柴</t>
  </si>
  <si>
    <t>金沢区能見台</t>
  </si>
  <si>
    <t>金沢区能見台通</t>
  </si>
  <si>
    <t>金沢区能見台東</t>
  </si>
  <si>
    <t>金沢区能見台森</t>
  </si>
  <si>
    <t>金沢区野島町</t>
  </si>
  <si>
    <t>金沢区八景島</t>
  </si>
  <si>
    <t>金沢区東朝比奈</t>
  </si>
  <si>
    <t>金沢区平潟町</t>
  </si>
  <si>
    <t>金沢区福浦</t>
  </si>
  <si>
    <t>金沢区堀口</t>
  </si>
  <si>
    <t>金沢区町屋町</t>
  </si>
  <si>
    <t>金沢区みず木町</t>
  </si>
  <si>
    <t>金沢区六浦</t>
  </si>
  <si>
    <t>金沢区六浦町</t>
  </si>
  <si>
    <t>金沢区六浦東</t>
  </si>
  <si>
    <t>金沢区六浦南</t>
  </si>
  <si>
    <t>金沢区谷津町</t>
  </si>
  <si>
    <t>金沢区柳町</t>
  </si>
  <si>
    <t>港北区大倉山</t>
  </si>
  <si>
    <t>港北区大曽根</t>
  </si>
  <si>
    <t>港北区大曽根台</t>
  </si>
  <si>
    <t>港北区菊名</t>
  </si>
  <si>
    <t>港北区岸根町</t>
  </si>
  <si>
    <t>港北区北新横浜</t>
  </si>
  <si>
    <t>港北区小机町</t>
  </si>
  <si>
    <t>港北区篠原台町</t>
  </si>
  <si>
    <t>港北区篠原町</t>
  </si>
  <si>
    <t>港北区篠原西町</t>
  </si>
  <si>
    <t>港北区篠原東</t>
  </si>
  <si>
    <t>港北区篠原北</t>
  </si>
  <si>
    <t>港北区下田町</t>
  </si>
  <si>
    <t>港北区新横浜</t>
  </si>
  <si>
    <t>港北区新吉田町</t>
  </si>
  <si>
    <t>港北区新吉田東</t>
  </si>
  <si>
    <t>港北区高田町</t>
  </si>
  <si>
    <t>港北区高田西</t>
  </si>
  <si>
    <t>港北区高田東</t>
  </si>
  <si>
    <t>港北区樽町</t>
  </si>
  <si>
    <t>港北区綱島上町</t>
  </si>
  <si>
    <t>港北区綱島台</t>
  </si>
  <si>
    <t>港北区綱島東</t>
  </si>
  <si>
    <t>港北区綱島西</t>
  </si>
  <si>
    <t>港北区鳥山町</t>
  </si>
  <si>
    <t>港北区仲手原</t>
  </si>
  <si>
    <t>港北区錦が丘</t>
  </si>
  <si>
    <t>港北区新羽町</t>
  </si>
  <si>
    <t>港北区日吉</t>
  </si>
  <si>
    <t>港北区日吉本町</t>
  </si>
  <si>
    <t>港北区富士塚</t>
  </si>
  <si>
    <t>港北区大豆戸町</t>
  </si>
  <si>
    <t>港北区箕輪町</t>
  </si>
  <si>
    <t>港北区師岡町</t>
  </si>
  <si>
    <t>戸塚区秋葉町</t>
  </si>
  <si>
    <t>戸塚区影取町</t>
  </si>
  <si>
    <t>戸塚区柏尾町</t>
  </si>
  <si>
    <t>戸塚区上柏尾町</t>
  </si>
  <si>
    <t>戸塚区上倉田町</t>
  </si>
  <si>
    <t>戸塚区上品濃</t>
  </si>
  <si>
    <t>戸塚区上矢部町</t>
  </si>
  <si>
    <t>戸塚区川上町</t>
  </si>
  <si>
    <t>戸塚区汲沢</t>
  </si>
  <si>
    <t>戸塚区汲沢町</t>
  </si>
  <si>
    <t>戸塚区小雀町</t>
  </si>
  <si>
    <t>戸塚区品濃町</t>
  </si>
  <si>
    <t>戸塚区下倉田町</t>
  </si>
  <si>
    <t>戸塚区戸塚町</t>
  </si>
  <si>
    <t>戸塚区鳥が丘</t>
  </si>
  <si>
    <t>戸塚区名瀬町</t>
  </si>
  <si>
    <t>戸塚区原宿</t>
  </si>
  <si>
    <t>戸塚区東俣野町</t>
  </si>
  <si>
    <t>戸塚区平戸</t>
  </si>
  <si>
    <t>戸塚区平戸町</t>
  </si>
  <si>
    <t>戸塚区深谷町</t>
  </si>
  <si>
    <t>戸塚区舞岡町</t>
  </si>
  <si>
    <t>戸塚区前田町</t>
  </si>
  <si>
    <t>戸塚区俣野町</t>
  </si>
  <si>
    <t>戸塚区南舞岡</t>
  </si>
  <si>
    <t>戸塚区矢部町</t>
  </si>
  <si>
    <t>戸塚区吉田町</t>
  </si>
  <si>
    <t>港南区大久保</t>
  </si>
  <si>
    <t>港南区上大岡東</t>
  </si>
  <si>
    <t>港南区上大岡西</t>
  </si>
  <si>
    <t>港南区上永谷</t>
  </si>
  <si>
    <t>港南区上永谷町</t>
  </si>
  <si>
    <t>港南区港南</t>
  </si>
  <si>
    <t>港南区港南台</t>
  </si>
  <si>
    <t>港南区港南中央通</t>
  </si>
  <si>
    <t>港南区最戸</t>
  </si>
  <si>
    <t>港南区笹下</t>
  </si>
  <si>
    <t>港南区下永谷</t>
  </si>
  <si>
    <t>港南区芹が谷</t>
  </si>
  <si>
    <t>港南区野庭町</t>
  </si>
  <si>
    <t>港南区東芹が谷</t>
  </si>
  <si>
    <t>港南区東永谷</t>
  </si>
  <si>
    <t>港南区日限山</t>
  </si>
  <si>
    <t>港南区日野</t>
  </si>
  <si>
    <t>港南区日野中央</t>
  </si>
  <si>
    <t>港南区日野南</t>
  </si>
  <si>
    <t>港南区丸山台</t>
  </si>
  <si>
    <t>旭区市沢町</t>
  </si>
  <si>
    <t>旭区今川町</t>
  </si>
  <si>
    <t>旭区今宿</t>
  </si>
  <si>
    <t>旭区今宿東町</t>
  </si>
  <si>
    <t>旭区今宿西町</t>
  </si>
  <si>
    <t>旭区今宿南町</t>
  </si>
  <si>
    <t>旭区今宿町</t>
  </si>
  <si>
    <t>旭区大池町</t>
  </si>
  <si>
    <t>旭区小高町</t>
  </si>
  <si>
    <t>旭区柏町</t>
  </si>
  <si>
    <t>旭区金が谷</t>
  </si>
  <si>
    <t>旭区上川井町</t>
  </si>
  <si>
    <t>旭区上白根</t>
  </si>
  <si>
    <t>旭区上白根町</t>
  </si>
  <si>
    <t>旭区川井宿町</t>
  </si>
  <si>
    <t>旭区川井本町</t>
  </si>
  <si>
    <t>旭区川島町</t>
  </si>
  <si>
    <t>旭区桐が作</t>
  </si>
  <si>
    <t>旭区左近山</t>
  </si>
  <si>
    <t>旭区笹野台</t>
  </si>
  <si>
    <t>旭区さちが丘</t>
  </si>
  <si>
    <t>旭区三反田町</t>
  </si>
  <si>
    <t>旭区四季美台</t>
  </si>
  <si>
    <t>旭区下川井町</t>
  </si>
  <si>
    <t>旭区白根</t>
  </si>
  <si>
    <t>旭区白根町</t>
  </si>
  <si>
    <t>旭区善部町</t>
  </si>
  <si>
    <t>旭区都岡町</t>
  </si>
  <si>
    <t>旭区鶴ケ峰</t>
  </si>
  <si>
    <t>旭区鶴ケ峰本町</t>
  </si>
  <si>
    <t>旭区中尾</t>
  </si>
  <si>
    <t>旭区中希望が丘</t>
  </si>
  <si>
    <t>旭区中沢</t>
  </si>
  <si>
    <t>旭区中白根</t>
  </si>
  <si>
    <t>旭区西川島町</t>
  </si>
  <si>
    <t>旭区東希望が丘</t>
  </si>
  <si>
    <t>旭区二俣川</t>
  </si>
  <si>
    <t>旭区本宿町</t>
  </si>
  <si>
    <t>旭区本村町</t>
  </si>
  <si>
    <t>旭区万騎が原</t>
  </si>
  <si>
    <t>旭区南希望が丘</t>
  </si>
  <si>
    <t>旭区南本宿町</t>
  </si>
  <si>
    <t>旭区矢指町</t>
  </si>
  <si>
    <t>旭区若葉台</t>
  </si>
  <si>
    <t>緑区青砥町</t>
  </si>
  <si>
    <t>緑区いぶき野</t>
  </si>
  <si>
    <t>緑区上山</t>
  </si>
  <si>
    <t>緑区鴨居</t>
  </si>
  <si>
    <t>緑区鴨居町</t>
  </si>
  <si>
    <t>緑区北八朔町</t>
  </si>
  <si>
    <t>緑区霧が丘</t>
  </si>
  <si>
    <t>緑区小山町</t>
  </si>
  <si>
    <t>緑区台村町</t>
  </si>
  <si>
    <t>緑区竹山</t>
  </si>
  <si>
    <t>緑区寺山町</t>
  </si>
  <si>
    <t>緑区十日市場町</t>
  </si>
  <si>
    <t>緑区中山町</t>
  </si>
  <si>
    <t>緑区長津田</t>
  </si>
  <si>
    <t>緑区長津田町</t>
  </si>
  <si>
    <t>緑区長津田みなみ台</t>
  </si>
  <si>
    <t>緑区新治町</t>
  </si>
  <si>
    <t>緑区西八朔町</t>
  </si>
  <si>
    <t>緑区白山</t>
  </si>
  <si>
    <t>緑区東本郷</t>
  </si>
  <si>
    <t>緑区東本郷町</t>
  </si>
  <si>
    <t>緑区三保町</t>
  </si>
  <si>
    <t>緑区森の台</t>
  </si>
  <si>
    <t>瀬谷区相沢</t>
  </si>
  <si>
    <t>瀬谷区阿久和東</t>
  </si>
  <si>
    <t>瀬谷区阿久和西</t>
  </si>
  <si>
    <t>瀬谷区阿久和南</t>
  </si>
  <si>
    <t>瀬谷区東野</t>
  </si>
  <si>
    <t>瀬谷区東野台</t>
  </si>
  <si>
    <t>瀬谷区卸本町</t>
  </si>
  <si>
    <t>瀬谷区上瀬谷町</t>
  </si>
  <si>
    <t>瀬谷区北新</t>
  </si>
  <si>
    <t>瀬谷区北町</t>
  </si>
  <si>
    <t>瀬谷区五貫目町</t>
  </si>
  <si>
    <t>瀬谷区下瀬谷</t>
  </si>
  <si>
    <t>瀬谷区瀬谷</t>
  </si>
  <si>
    <t>瀬谷区瀬谷町</t>
  </si>
  <si>
    <t>瀬谷区竹村町</t>
  </si>
  <si>
    <t>瀬谷区中央</t>
  </si>
  <si>
    <t>瀬谷区中屋敷</t>
  </si>
  <si>
    <t>瀬谷区橋戸</t>
  </si>
  <si>
    <t>瀬谷区二ツ橋町</t>
  </si>
  <si>
    <t>瀬谷区本郷</t>
  </si>
  <si>
    <t>瀬谷区三ツ境</t>
  </si>
  <si>
    <t>瀬谷区南瀬谷</t>
  </si>
  <si>
    <t>瀬谷区南台</t>
  </si>
  <si>
    <t>瀬谷区宮沢</t>
  </si>
  <si>
    <t>瀬谷区目黒町</t>
  </si>
  <si>
    <t>栄区飯島町</t>
  </si>
  <si>
    <t>栄区犬山町</t>
  </si>
  <si>
    <t>栄区尾月</t>
  </si>
  <si>
    <t>栄区笠間</t>
  </si>
  <si>
    <t>栄区鍛冶ケ谷</t>
  </si>
  <si>
    <t>栄区鍛冶ケ谷町</t>
  </si>
  <si>
    <t>栄区桂台北</t>
  </si>
  <si>
    <t>栄区桂台中</t>
  </si>
  <si>
    <t>栄区桂台西</t>
  </si>
  <si>
    <t>栄区桂台東</t>
  </si>
  <si>
    <t>栄区桂台南</t>
  </si>
  <si>
    <t>栄区桂町</t>
  </si>
  <si>
    <t>栄区金井町</t>
  </si>
  <si>
    <t>栄区上郷町</t>
  </si>
  <si>
    <t>栄区上之町</t>
  </si>
  <si>
    <t>栄区亀井町</t>
  </si>
  <si>
    <t>栄区公田町</t>
  </si>
  <si>
    <t>栄区小菅ケ谷</t>
  </si>
  <si>
    <t>栄区小菅ケ谷町</t>
  </si>
  <si>
    <t>栄区小山台</t>
  </si>
  <si>
    <t>栄区庄戸</t>
  </si>
  <si>
    <t>栄区田谷町</t>
  </si>
  <si>
    <t>栄区中野町</t>
  </si>
  <si>
    <t>栄区長尾台町</t>
  </si>
  <si>
    <t>栄区長倉町</t>
  </si>
  <si>
    <t>栄区長沼町</t>
  </si>
  <si>
    <t>栄区野七里</t>
  </si>
  <si>
    <t>栄区柏陽</t>
  </si>
  <si>
    <t>栄区東上郷町</t>
  </si>
  <si>
    <t>栄区本郷台</t>
  </si>
  <si>
    <t>栄区元大橋</t>
  </si>
  <si>
    <t>栄区若竹町</t>
  </si>
  <si>
    <t>泉区池の谷</t>
  </si>
  <si>
    <t>泉区和泉が丘</t>
  </si>
  <si>
    <t>泉区和泉中央北</t>
  </si>
  <si>
    <t>泉区和泉中央南</t>
  </si>
  <si>
    <t>泉区和泉町</t>
  </si>
  <si>
    <t>泉区岡津町</t>
  </si>
  <si>
    <t>泉区桂坂</t>
  </si>
  <si>
    <t>泉区上飯田町</t>
  </si>
  <si>
    <t>泉区下飯田町</t>
  </si>
  <si>
    <t>泉区下和泉</t>
  </si>
  <si>
    <t>泉区白百合</t>
  </si>
  <si>
    <t>泉区新橋町</t>
  </si>
  <si>
    <t>泉区中田町</t>
  </si>
  <si>
    <t>泉区中田東</t>
  </si>
  <si>
    <t>泉区中田西</t>
  </si>
  <si>
    <t>泉区中田南</t>
  </si>
  <si>
    <t>泉区中田北</t>
  </si>
  <si>
    <t>泉区西が岡</t>
  </si>
  <si>
    <t>泉区弥生台</t>
  </si>
  <si>
    <t>泉区領家</t>
  </si>
  <si>
    <t>泉区緑園</t>
  </si>
  <si>
    <t>青葉区青葉台</t>
  </si>
  <si>
    <t>青葉区あかね台</t>
  </si>
  <si>
    <t>青葉区あざみ野</t>
  </si>
  <si>
    <t>青葉区あざみ野南</t>
  </si>
  <si>
    <t>青葉区市ケ尾町</t>
  </si>
  <si>
    <t>青葉区美しが丘</t>
  </si>
  <si>
    <t>青葉区美しが丘西</t>
  </si>
  <si>
    <t>青葉区梅が丘</t>
  </si>
  <si>
    <t>青葉区荏子田</t>
  </si>
  <si>
    <t>青葉区荏田町</t>
  </si>
  <si>
    <t>青葉区荏田西</t>
  </si>
  <si>
    <t>青葉区荏田北</t>
  </si>
  <si>
    <t>青葉区榎が丘</t>
  </si>
  <si>
    <t>青葉区大場町</t>
  </si>
  <si>
    <t>青葉区恩田町</t>
  </si>
  <si>
    <t>青葉区柿の木台</t>
  </si>
  <si>
    <t>青葉区桂台</t>
  </si>
  <si>
    <t>青葉区上谷本町</t>
  </si>
  <si>
    <t>青葉区鴨志田町</t>
  </si>
  <si>
    <t>青葉区鉄町</t>
  </si>
  <si>
    <t>青葉区黒須田</t>
  </si>
  <si>
    <t>青葉区桜台</t>
  </si>
  <si>
    <t>青葉区さつきが丘</t>
  </si>
  <si>
    <t>青葉区寺家町</t>
  </si>
  <si>
    <t>青葉区下谷本町</t>
  </si>
  <si>
    <t>青葉区しらとり台</t>
  </si>
  <si>
    <t>青葉区新石川</t>
  </si>
  <si>
    <t>青葉区すすき野</t>
  </si>
  <si>
    <t>青葉区すみよし台</t>
  </si>
  <si>
    <t>青葉区たちばな台</t>
  </si>
  <si>
    <t>青葉区田奈町</t>
  </si>
  <si>
    <t>青葉区千草台</t>
  </si>
  <si>
    <t>青葉区つつじが丘</t>
  </si>
  <si>
    <t>青葉区奈良</t>
  </si>
  <si>
    <t>青葉区奈良町</t>
  </si>
  <si>
    <t>青葉区成合町</t>
  </si>
  <si>
    <t>青葉区藤が丘</t>
  </si>
  <si>
    <t>青葉区松風台</t>
  </si>
  <si>
    <t>青葉区みすずが丘</t>
  </si>
  <si>
    <t>青葉区みたけ台</t>
  </si>
  <si>
    <t>青葉区緑山</t>
  </si>
  <si>
    <t>青葉区もえぎ野</t>
  </si>
  <si>
    <t>青葉区元石川町</t>
  </si>
  <si>
    <t>青葉区もみの木台</t>
  </si>
  <si>
    <t>青葉区若草台</t>
  </si>
  <si>
    <t>都筑区あゆみが丘</t>
  </si>
  <si>
    <t>都筑区池辺町</t>
  </si>
  <si>
    <t>都筑区牛久保</t>
  </si>
  <si>
    <t>都筑区牛久保町</t>
  </si>
  <si>
    <t>都筑区牛久保東</t>
  </si>
  <si>
    <t>都筑区牛久保西</t>
  </si>
  <si>
    <t>都筑区荏田東町</t>
  </si>
  <si>
    <t>都筑区荏田南町</t>
  </si>
  <si>
    <t>都筑区荏田東</t>
  </si>
  <si>
    <t>都筑区荏田南</t>
  </si>
  <si>
    <t>都筑区大熊町</t>
  </si>
  <si>
    <t>都筑区大棚西</t>
  </si>
  <si>
    <t>都筑区大棚町</t>
  </si>
  <si>
    <t>都筑区大丸</t>
  </si>
  <si>
    <t>都筑区折本町</t>
  </si>
  <si>
    <t>都筑区加賀原</t>
  </si>
  <si>
    <t>都筑区勝田町</t>
  </si>
  <si>
    <t>都筑区勝田南</t>
  </si>
  <si>
    <t>都筑区川向町</t>
  </si>
  <si>
    <t>都筑区川和台</t>
  </si>
  <si>
    <t>都筑区川和町</t>
  </si>
  <si>
    <t>都筑区北山田</t>
  </si>
  <si>
    <t>都筑区葛が谷</t>
  </si>
  <si>
    <t>都筑区佐江戸町</t>
  </si>
  <si>
    <t>都筑区桜並木</t>
  </si>
  <si>
    <t>都筑区新栄町</t>
  </si>
  <si>
    <t>都筑区すみれが丘</t>
  </si>
  <si>
    <t>都筑区高山</t>
  </si>
  <si>
    <t>都筑区茅ケ崎中央</t>
  </si>
  <si>
    <t>都筑区茅ケ崎町</t>
  </si>
  <si>
    <t>都筑区茅ケ崎東</t>
  </si>
  <si>
    <t>都筑区茅ケ崎南</t>
  </si>
  <si>
    <t>都筑区中川</t>
  </si>
  <si>
    <t>都筑区中川中央</t>
  </si>
  <si>
    <t>都筑区仲町台</t>
  </si>
  <si>
    <t>都筑区長坂</t>
  </si>
  <si>
    <t>都筑区二の丸</t>
  </si>
  <si>
    <t>都筑区早渕</t>
  </si>
  <si>
    <t>都筑区東方町</t>
  </si>
  <si>
    <t>都筑区東山田</t>
  </si>
  <si>
    <t>都筑区東山田町</t>
  </si>
  <si>
    <t>都筑区平台</t>
  </si>
  <si>
    <t>都筑区富士見が丘</t>
  </si>
  <si>
    <t>都筑区南山田</t>
  </si>
  <si>
    <t>都筑区南山田町</t>
  </si>
  <si>
    <t>都筑区見花山</t>
  </si>
  <si>
    <t>項目</t>
    <rPh sb="0" eb="2">
      <t>コウモク</t>
    </rPh>
    <phoneticPr fontId="1"/>
  </si>
  <si>
    <r>
      <t>μg/Nm</t>
    </r>
    <r>
      <rPr>
        <vertAlign val="superscript"/>
        <sz val="12"/>
        <color theme="1"/>
        <rFont val="ＭＳ Ｐゴシック"/>
        <family val="3"/>
        <charset val="128"/>
      </rPr>
      <t>3</t>
    </r>
    <phoneticPr fontId="1"/>
  </si>
  <si>
    <r>
      <t>検出下限値
（μg/Nm</t>
    </r>
    <r>
      <rPr>
        <vertAlign val="superscript"/>
        <sz val="10"/>
        <color theme="1"/>
        <rFont val="ＭＳ Ｐゴシック"/>
        <family val="3"/>
        <charset val="128"/>
      </rPr>
      <t>3</t>
    </r>
    <r>
      <rPr>
        <sz val="10"/>
        <color theme="1"/>
        <rFont val="ＭＳ Ｐゴシック"/>
        <family val="3"/>
        <charset val="128"/>
      </rPr>
      <t>）</t>
    </r>
    <rPh sb="0" eb="4">
      <t>ケンシュツカゲン</t>
    </rPh>
    <rPh sb="4" eb="5">
      <t>アタイ</t>
    </rPh>
    <phoneticPr fontId="1"/>
  </si>
  <si>
    <r>
      <t>定量下限値
（μg/Nm</t>
    </r>
    <r>
      <rPr>
        <vertAlign val="superscript"/>
        <sz val="10"/>
        <color theme="1"/>
        <rFont val="ＭＳ Ｐゴシック"/>
        <family val="3"/>
        <charset val="128"/>
      </rPr>
      <t>3</t>
    </r>
    <r>
      <rPr>
        <sz val="10"/>
        <color theme="1"/>
        <rFont val="ＭＳ Ｐゴシック"/>
        <family val="3"/>
        <charset val="128"/>
      </rPr>
      <t>）</t>
    </r>
    <rPh sb="0" eb="2">
      <t>テイリョウ</t>
    </rPh>
    <rPh sb="2" eb="4">
      <t>カゲン</t>
    </rPh>
    <rPh sb="4" eb="5">
      <t>アタイ</t>
    </rPh>
    <phoneticPr fontId="1"/>
  </si>
  <si>
    <t>丸め前濃度（μg/Nm3）</t>
    <rPh sb="0" eb="1">
      <t>マル</t>
    </rPh>
    <rPh sb="2" eb="3">
      <t>マエ</t>
    </rPh>
    <rPh sb="3" eb="5">
      <t>ノウド</t>
    </rPh>
    <phoneticPr fontId="1"/>
  </si>
  <si>
    <t>標準酸素濃度（％）</t>
    <rPh sb="0" eb="2">
      <t>ヒョウジュン</t>
    </rPh>
    <phoneticPr fontId="1"/>
  </si>
  <si>
    <t>酸素濃度（％）</t>
    <phoneticPr fontId="1"/>
  </si>
  <si>
    <t>工場・事業場の名称</t>
    <phoneticPr fontId="4"/>
  </si>
  <si>
    <t>標準酸素濃度（ガス状）</t>
    <rPh sb="0" eb="2">
      <t>ヒョウジュン</t>
    </rPh>
    <rPh sb="2" eb="4">
      <t>サンソ</t>
    </rPh>
    <rPh sb="4" eb="6">
      <t>ノウド</t>
    </rPh>
    <phoneticPr fontId="1"/>
  </si>
  <si>
    <t>標準酸素濃度（粒子状）</t>
    <rPh sb="0" eb="2">
      <t>ヒョウジュン</t>
    </rPh>
    <rPh sb="2" eb="4">
      <t>サンソ</t>
    </rPh>
    <rPh sb="4" eb="6">
      <t>ノウド</t>
    </rPh>
    <rPh sb="9" eb="10">
      <t>ジョウ</t>
    </rPh>
    <phoneticPr fontId="1"/>
  </si>
  <si>
    <t>の箇所は入力間違いの可能性があるので確認してください</t>
    <rPh sb="1" eb="3">
      <t>カショ</t>
    </rPh>
    <rPh sb="4" eb="6">
      <t>ニュウリョク</t>
    </rPh>
    <rPh sb="6" eb="8">
      <t>マチガ</t>
    </rPh>
    <rPh sb="10" eb="13">
      <t>カノウセイ</t>
    </rPh>
    <rPh sb="18" eb="20">
      <t>カクニン</t>
    </rPh>
    <phoneticPr fontId="1"/>
  </si>
  <si>
    <t>ガス状水銀</t>
    <phoneticPr fontId="1"/>
  </si>
  <si>
    <t>粒子状水銀</t>
    <phoneticPr fontId="1"/>
  </si>
  <si>
    <t>開始時刻</t>
    <rPh sb="0" eb="2">
      <t>カイシ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</si>
  <si>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</si>
  <si>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phoneticPr fontId="1"/>
  </si>
  <si>
    <t>終了時刻</t>
    <phoneticPr fontId="1"/>
  </si>
  <si>
    <t>年 月 日</t>
    <phoneticPr fontId="1"/>
  </si>
  <si>
    <t>水銀濃度測定時の基本情報（１回目）</t>
    <rPh sb="0" eb="2">
      <t>スイギン</t>
    </rPh>
    <rPh sb="2" eb="4">
      <t>ノウド</t>
    </rPh>
    <rPh sb="6" eb="7">
      <t>ジ</t>
    </rPh>
    <rPh sb="8" eb="10">
      <t>キホン</t>
    </rPh>
    <rPh sb="10" eb="12">
      <t>ジョウホウ</t>
    </rPh>
    <rPh sb="14" eb="16">
      <t>カイメ</t>
    </rPh>
    <phoneticPr fontId="1"/>
  </si>
  <si>
    <t>排ガス中の水銀濃度結果（１回目）</t>
    <rPh sb="9" eb="11">
      <t>ケッカ</t>
    </rPh>
    <phoneticPr fontId="1"/>
  </si>
  <si>
    <t>備考（１回目）</t>
    <rPh sb="0" eb="2">
      <t>ビコウ</t>
    </rPh>
    <phoneticPr fontId="4"/>
  </si>
  <si>
    <t>年度間の測定回数</t>
    <rPh sb="0" eb="2">
      <t>ネンド</t>
    </rPh>
    <rPh sb="2" eb="3">
      <t>カン</t>
    </rPh>
    <rPh sb="4" eb="6">
      <t>ソクテイ</t>
    </rPh>
    <rPh sb="6" eb="8">
      <t>カイスウ</t>
    </rPh>
    <phoneticPr fontId="1"/>
  </si>
  <si>
    <t>回</t>
    <rPh sb="0" eb="1">
      <t>カイ</t>
    </rPh>
    <phoneticPr fontId="1"/>
  </si>
  <si>
    <t>測定時の乾き
排ガス量（Nm3/ｈ）</t>
    <phoneticPr fontId="1"/>
  </si>
  <si>
    <t>試料の採取位置</t>
    <rPh sb="0" eb="2">
      <t>シリョウ</t>
    </rPh>
    <rPh sb="3" eb="5">
      <t>サイシュ</t>
    </rPh>
    <rPh sb="5" eb="7">
      <t>イチ</t>
    </rPh>
    <phoneticPr fontId="1"/>
  </si>
  <si>
    <t>測定者の所属</t>
    <rPh sb="0" eb="2">
      <t>ソクテイ</t>
    </rPh>
    <rPh sb="2" eb="3">
      <t>シャ</t>
    </rPh>
    <rPh sb="4" eb="6">
      <t>ショゾク</t>
    </rPh>
    <phoneticPr fontId="1"/>
  </si>
  <si>
    <t>測定者の情報（１回目）</t>
    <rPh sb="0" eb="2">
      <t>ソクテイ</t>
    </rPh>
    <rPh sb="2" eb="3">
      <t>シャ</t>
    </rPh>
    <rPh sb="4" eb="6">
      <t>ジョウホウ</t>
    </rPh>
    <rPh sb="8" eb="10">
      <t>カイメ</t>
    </rPh>
    <phoneticPr fontId="1"/>
  </si>
  <si>
    <t>測定者の情報（２回目）</t>
    <rPh sb="0" eb="2">
      <t>ソクテイ</t>
    </rPh>
    <rPh sb="2" eb="3">
      <t>シャ</t>
    </rPh>
    <rPh sb="4" eb="6">
      <t>ジョウホウ</t>
    </rPh>
    <rPh sb="8" eb="10">
      <t>カイメ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</si>
  <si>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</si>
  <si>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</si>
  <si>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水銀濃度測定時の基本情報（２回目）</t>
    <rPh sb="0" eb="2">
      <t>スイギン</t>
    </rPh>
    <rPh sb="2" eb="4">
      <t>ノウド</t>
    </rPh>
    <rPh sb="6" eb="7">
      <t>ジ</t>
    </rPh>
    <rPh sb="8" eb="10">
      <t>キホン</t>
    </rPh>
    <rPh sb="10" eb="12">
      <t>ジョウホウ</t>
    </rPh>
    <rPh sb="14" eb="16">
      <t>カイメ</t>
    </rPh>
    <phoneticPr fontId="1"/>
  </si>
  <si>
    <t>備考（２回目）</t>
    <rPh sb="0" eb="2">
      <t>ビコウ</t>
    </rPh>
    <phoneticPr fontId="4"/>
  </si>
  <si>
    <t>測定者の情報（３回目）</t>
    <rPh sb="0" eb="2">
      <t>ソクテイ</t>
    </rPh>
    <rPh sb="2" eb="3">
      <t>シャ</t>
    </rPh>
    <rPh sb="4" eb="6">
      <t>ジョウホウ</t>
    </rPh>
    <rPh sb="8" eb="10">
      <t>カイメ</t>
    </rPh>
    <phoneticPr fontId="1"/>
  </si>
  <si>
    <t>水銀濃度測定時の基本情報（３回目）</t>
    <rPh sb="0" eb="2">
      <t>スイギン</t>
    </rPh>
    <rPh sb="2" eb="4">
      <t>ノウド</t>
    </rPh>
    <rPh sb="6" eb="7">
      <t>ジ</t>
    </rPh>
    <rPh sb="8" eb="10">
      <t>キホン</t>
    </rPh>
    <rPh sb="10" eb="12">
      <t>ジョウホウ</t>
    </rPh>
    <rPh sb="14" eb="16">
      <t>カイメ</t>
    </rPh>
    <phoneticPr fontId="1"/>
  </si>
  <si>
    <t>排ガス中の水銀濃度結果（３回目）</t>
    <rPh sb="9" eb="11">
      <t>ケッカ</t>
    </rPh>
    <phoneticPr fontId="1"/>
  </si>
  <si>
    <t>備考（３回目）</t>
    <rPh sb="0" eb="2">
      <t>ビコウ</t>
    </rPh>
    <phoneticPr fontId="4"/>
  </si>
  <si>
    <t>生値（実測値）</t>
    <rPh sb="0" eb="1">
      <t>ナマ</t>
    </rPh>
    <rPh sb="1" eb="2">
      <t>アタイ</t>
    </rPh>
    <rPh sb="3" eb="5">
      <t>ジッソク</t>
    </rPh>
    <rPh sb="5" eb="6">
      <t>アタイ</t>
    </rPh>
    <phoneticPr fontId="1"/>
  </si>
  <si>
    <t>/</t>
    <phoneticPr fontId="1"/>
  </si>
  <si>
    <t>番地等</t>
    <rPh sb="0" eb="2">
      <t>バンチ</t>
    </rPh>
    <rPh sb="2" eb="3">
      <t>ナド</t>
    </rPh>
    <phoneticPr fontId="4"/>
  </si>
  <si>
    <t>水銀濃度測定結果等調査票</t>
    <rPh sb="0" eb="2">
      <t>スイギン</t>
    </rPh>
    <rPh sb="2" eb="4">
      <t>ノウド</t>
    </rPh>
    <rPh sb="4" eb="6">
      <t>ソクテイ</t>
    </rPh>
    <rPh sb="6" eb="8">
      <t>ケッカ</t>
    </rPh>
    <rPh sb="8" eb="9">
      <t>ナド</t>
    </rPh>
    <phoneticPr fontId="1"/>
  </si>
  <si>
    <t>水銀濃度測定結果等調査票</t>
    <rPh sb="0" eb="2">
      <t>スイギン</t>
    </rPh>
    <rPh sb="2" eb="4">
      <t>ノウド</t>
    </rPh>
    <rPh sb="4" eb="6">
      <t>ソクテイ</t>
    </rPh>
    <rPh sb="6" eb="9">
      <t>ケッカナド</t>
    </rPh>
    <rPh sb="9" eb="11">
      <t>チョウサ</t>
    </rPh>
    <rPh sb="11" eb="12">
      <t>ヒョウ</t>
    </rPh>
    <phoneticPr fontId="1"/>
  </si>
  <si>
    <t>排ガス中の水銀濃度結果（２回目）</t>
    <rPh sb="9" eb="11">
      <t>ケッカ</t>
    </rPh>
    <phoneticPr fontId="1"/>
  </si>
  <si>
    <r>
      <t>【全水銀】</t>
    </r>
    <r>
      <rPr>
        <sz val="9"/>
        <color theme="1"/>
        <rFont val="ＭＳ Ｐゴシック"/>
        <family val="3"/>
        <charset val="128"/>
      </rPr>
      <t>（酸素濃度補正値）</t>
    </r>
    <rPh sb="1" eb="4">
      <t>ゼンスイギン</t>
    </rPh>
    <phoneticPr fontId="1"/>
  </si>
  <si>
    <t>届出施設名称</t>
    <phoneticPr fontId="4"/>
  </si>
  <si>
    <t>届出施設名称</t>
    <rPh sb="0" eb="2">
      <t>トドケデ</t>
    </rPh>
    <rPh sb="2" eb="4">
      <t>シセツ</t>
    </rPh>
    <rPh sb="4" eb="6">
      <t>メイショウ</t>
    </rPh>
    <phoneticPr fontId="1"/>
  </si>
  <si>
    <t>測定者の所属</t>
    <phoneticPr fontId="1"/>
  </si>
  <si>
    <t>令和</t>
    <rPh sb="0" eb="2">
      <t>レイワ</t>
    </rPh>
    <phoneticPr fontId="1"/>
  </si>
  <si>
    <t>すいすい調査票使用</t>
    <rPh sb="4" eb="7">
      <t>チョウサヒョウ</t>
    </rPh>
    <rPh sb="7" eb="9">
      <t>シヨウ</t>
    </rPh>
    <phoneticPr fontId="1"/>
  </si>
  <si>
    <t>当該年度の年間稼働時間</t>
    <rPh sb="0" eb="4">
      <t>トウガイネンド</t>
    </rPh>
    <rPh sb="5" eb="11">
      <t>ネンカンカドウジカン</t>
    </rPh>
    <phoneticPr fontId="1"/>
  </si>
  <si>
    <t>時間</t>
    <rPh sb="0" eb="2">
      <t>ジカン</t>
    </rPh>
    <phoneticPr fontId="1"/>
  </si>
  <si>
    <t>当該年度の年間稼働時間</t>
    <rPh sb="0" eb="4">
      <t>トウガイネンド</t>
    </rPh>
    <rPh sb="5" eb="11">
      <t>ネンカンカドウジカン</t>
    </rPh>
    <phoneticPr fontId="1"/>
  </si>
  <si>
    <t>年間稼働時間（時間）</t>
    <rPh sb="0" eb="6">
      <t>ネンカンカドウジカン</t>
    </rPh>
    <rPh sb="7" eb="9">
      <t>ジカン</t>
    </rPh>
    <phoneticPr fontId="1"/>
  </si>
  <si>
    <t>6</t>
    <phoneticPr fontId="1"/>
  </si>
  <si>
    <t>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</si>
</sst>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[&lt;=999]000;[&lt;=9999]000\-00;000\-0000"/>
    <numFmt numFmtId="178" formatCode="[$-F400]h:mm:ss\ AM/PM"/>
    <numFmt numFmtId="179" formatCode="0_ "/>
    <numFmt numFmtId="180" formatCode="0.0"/>
  </numFmts>
  <fonts count="2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u/>
      <sz val="14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vertAlign val="superscript"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10"/>
      <name val="MS P 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12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textRotation="255" wrapText="1"/>
    </xf>
    <xf numFmtId="0" fontId="3" fillId="2" borderId="0" xfId="1" applyFill="1" applyAlignment="1"/>
    <xf numFmtId="0" fontId="3" fillId="2" borderId="0" xfId="1" applyFill="1" applyAlignment="1">
      <alignment horizontal="left" vertical="center"/>
    </xf>
    <xf numFmtId="0" fontId="5" fillId="2" borderId="0" xfId="1" applyFont="1" applyFill="1" applyAlignment="1"/>
    <xf numFmtId="0" fontId="3" fillId="2" borderId="0" xfId="1" applyFill="1" applyAlignment="1">
      <alignment vertical="center"/>
    </xf>
    <xf numFmtId="177" fontId="3" fillId="0" borderId="9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>
      <alignment vertical="center"/>
    </xf>
    <xf numFmtId="176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49" fontId="0" fillId="0" borderId="0" xfId="0" applyNumberFormat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49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41" xfId="0" applyBorder="1">
      <alignment vertical="center"/>
    </xf>
    <xf numFmtId="0" fontId="0" fillId="0" borderId="33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178" fontId="0" fillId="0" borderId="0" xfId="0" applyNumberFormat="1">
      <alignment vertical="center"/>
    </xf>
    <xf numFmtId="0" fontId="0" fillId="0" borderId="81" xfId="0" applyBorder="1" applyAlignment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178" fontId="0" fillId="0" borderId="1" xfId="0" applyNumberForma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2" fillId="0" borderId="0" xfId="1" applyNumberFormat="1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12" fillId="0" borderId="0" xfId="1" applyFont="1" applyFill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179" fontId="12" fillId="0" borderId="0" xfId="1" applyNumberFormat="1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49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Alignment="1">
      <alignment horizontal="center" vertical="center"/>
    </xf>
    <xf numFmtId="0" fontId="12" fillId="0" borderId="0" xfId="1" applyNumberFormat="1" applyFont="1" applyFill="1" applyAlignment="1">
      <alignment horizontal="right" vertical="center"/>
    </xf>
    <xf numFmtId="0" fontId="12" fillId="0" borderId="0" xfId="1" applyNumberFormat="1" applyFont="1" applyFill="1" applyAlignment="1">
      <alignment horizontal="center" vertical="center"/>
    </xf>
    <xf numFmtId="0" fontId="12" fillId="0" borderId="0" xfId="1" applyNumberFormat="1" applyFont="1" applyFill="1" applyAlignment="1">
      <alignment horizontal="left" vertical="center"/>
    </xf>
    <xf numFmtId="0" fontId="12" fillId="0" borderId="0" xfId="1" applyNumberFormat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 shrinkToFit="1"/>
    </xf>
    <xf numFmtId="180" fontId="0" fillId="0" borderId="0" xfId="0" applyNumberFormat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shrinkToFit="1"/>
    </xf>
    <xf numFmtId="0" fontId="3" fillId="0" borderId="0" xfId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1" applyFont="1" applyFill="1" applyAlignment="1"/>
    <xf numFmtId="0" fontId="3" fillId="0" borderId="0" xfId="1" applyFill="1" applyAlignment="1"/>
    <xf numFmtId="0" fontId="3" fillId="0" borderId="0" xfId="1" applyFill="1" applyBorder="1" applyAlignment="1"/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49" fontId="0" fillId="0" borderId="0" xfId="0" applyNumberForma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3" fillId="0" borderId="0" xfId="1" applyFill="1" applyAlignment="1">
      <alignment horizontal="left" vertical="center"/>
    </xf>
    <xf numFmtId="0" fontId="3" fillId="0" borderId="0" xfId="1" applyFill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shrinkToFit="1"/>
    </xf>
    <xf numFmtId="0" fontId="13" fillId="3" borderId="36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3" borderId="4" xfId="1" applyFont="1" applyFill="1" applyBorder="1" applyAlignment="1">
      <alignment horizontal="center" vertical="center" shrinkToFit="1"/>
    </xf>
    <xf numFmtId="0" fontId="3" fillId="3" borderId="58" xfId="1" applyFill="1" applyBorder="1" applyAlignment="1">
      <alignment horizontal="center" vertical="center"/>
    </xf>
    <xf numFmtId="0" fontId="3" fillId="3" borderId="46" xfId="1" applyFill="1" applyBorder="1" applyAlignment="1">
      <alignment horizontal="center" vertical="center"/>
    </xf>
    <xf numFmtId="0" fontId="3" fillId="3" borderId="48" xfId="1" applyFill="1" applyBorder="1" applyAlignment="1">
      <alignment horizontal="center" vertical="center"/>
    </xf>
    <xf numFmtId="0" fontId="3" fillId="3" borderId="30" xfId="1" applyFill="1" applyBorder="1" applyAlignment="1">
      <alignment horizontal="center" vertical="center"/>
    </xf>
    <xf numFmtId="0" fontId="3" fillId="3" borderId="31" xfId="1" applyFill="1" applyBorder="1" applyAlignment="1">
      <alignment horizontal="center" vertical="center"/>
    </xf>
    <xf numFmtId="0" fontId="3" fillId="3" borderId="35" xfId="1" applyFill="1" applyBorder="1" applyAlignment="1">
      <alignment horizontal="center" vertical="center"/>
    </xf>
    <xf numFmtId="0" fontId="0" fillId="0" borderId="24" xfId="0" applyBorder="1" applyAlignment="1">
      <alignment horizontal="right" vertical="center" shrinkToFit="1"/>
    </xf>
    <xf numFmtId="0" fontId="0" fillId="0" borderId="60" xfId="0" applyBorder="1" applyAlignment="1">
      <alignment horizontal="right" vertical="center" shrinkToFit="1"/>
    </xf>
    <xf numFmtId="0" fontId="0" fillId="0" borderId="67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59" xfId="0" applyBorder="1" applyAlignment="1">
      <alignment horizontal="right" vertical="center" shrinkToFit="1"/>
    </xf>
    <xf numFmtId="0" fontId="0" fillId="0" borderId="68" xfId="0" applyBorder="1" applyAlignment="1">
      <alignment horizontal="right" vertical="center" shrinkToFit="1"/>
    </xf>
    <xf numFmtId="180" fontId="0" fillId="0" borderId="61" xfId="0" applyNumberFormat="1" applyBorder="1" applyAlignment="1">
      <alignment horizontal="center" vertical="center"/>
    </xf>
    <xf numFmtId="180" fontId="0" fillId="0" borderId="62" xfId="0" applyNumberFormat="1" applyBorder="1" applyAlignment="1">
      <alignment horizontal="center" vertical="center"/>
    </xf>
    <xf numFmtId="180" fontId="0" fillId="0" borderId="63" xfId="0" applyNumberFormat="1" applyBorder="1" applyAlignment="1">
      <alignment horizontal="center" vertical="center"/>
    </xf>
    <xf numFmtId="180" fontId="0" fillId="0" borderId="64" xfId="0" applyNumberFormat="1" applyBorder="1" applyAlignment="1">
      <alignment horizontal="center" vertical="center"/>
    </xf>
    <xf numFmtId="180" fontId="0" fillId="0" borderId="65" xfId="0" applyNumberFormat="1" applyBorder="1" applyAlignment="1">
      <alignment horizontal="center" vertical="center"/>
    </xf>
    <xf numFmtId="180" fontId="0" fillId="0" borderId="66" xfId="0" applyNumberFormat="1" applyBorder="1" applyAlignment="1">
      <alignment horizontal="center" vertical="center"/>
    </xf>
    <xf numFmtId="0" fontId="7" fillId="0" borderId="69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0" fontId="0" fillId="0" borderId="5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8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46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58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3" fillId="3" borderId="6" xfId="1" applyFont="1" applyFill="1" applyBorder="1" applyAlignment="1">
      <alignment horizontal="center" vertical="center" shrinkToFit="1"/>
    </xf>
    <xf numFmtId="0" fontId="13" fillId="3" borderId="24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60" xfId="0" applyFont="1" applyBorder="1" applyAlignment="1">
      <alignment horizontal="right" vertical="center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6" xfId="0" applyFont="1" applyBorder="1" applyAlignment="1">
      <alignment horizontal="right" vertical="center" shrinkToFit="1"/>
    </xf>
    <xf numFmtId="0" fontId="8" fillId="0" borderId="59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right" vertical="center" shrinkToFit="1"/>
    </xf>
    <xf numFmtId="0" fontId="7" fillId="0" borderId="24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right" vertical="center" shrinkToFit="1"/>
    </xf>
    <xf numFmtId="0" fontId="8" fillId="0" borderId="67" xfId="0" applyFont="1" applyBorder="1" applyAlignment="1">
      <alignment horizontal="right" vertical="center" shrinkToFit="1"/>
    </xf>
    <xf numFmtId="0" fontId="8" fillId="0" borderId="68" xfId="0" applyFont="1" applyBorder="1" applyAlignment="1">
      <alignment horizontal="right" vertical="center" shrinkToFi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49" fontId="5" fillId="0" borderId="36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49" fontId="10" fillId="0" borderId="36" xfId="0" applyNumberFormat="1" applyFont="1" applyFill="1" applyBorder="1" applyAlignment="1">
      <alignment horizontal="center" vertical="center"/>
    </xf>
    <xf numFmtId="0" fontId="10" fillId="0" borderId="36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5" fillId="0" borderId="36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Alignment="1">
      <alignment horizontal="left" vertical="center"/>
    </xf>
    <xf numFmtId="0" fontId="12" fillId="0" borderId="0" xfId="1" applyNumberFormat="1" applyFont="1" applyFill="1" applyAlignment="1">
      <alignment horizontal="left" vertical="center"/>
    </xf>
    <xf numFmtId="0" fontId="0" fillId="0" borderId="33" xfId="0" applyBorder="1" applyAlignment="1">
      <alignment horizontal="center" vertical="center" shrinkToFit="1"/>
    </xf>
    <xf numFmtId="49" fontId="0" fillId="0" borderId="31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3" fillId="2" borderId="58" xfId="1" applyFill="1" applyBorder="1" applyAlignment="1">
      <alignment horizontal="left" vertical="top"/>
    </xf>
    <xf numFmtId="0" fontId="3" fillId="2" borderId="46" xfId="1" applyFill="1" applyBorder="1" applyAlignment="1">
      <alignment horizontal="left" vertical="top"/>
    </xf>
    <xf numFmtId="0" fontId="3" fillId="2" borderId="48" xfId="1" applyFill="1" applyBorder="1" applyAlignment="1">
      <alignment horizontal="left" vertical="top"/>
    </xf>
    <xf numFmtId="0" fontId="3" fillId="2" borderId="37" xfId="1" applyFill="1" applyBorder="1" applyAlignment="1">
      <alignment horizontal="left" vertical="top"/>
    </xf>
    <xf numFmtId="0" fontId="3" fillId="2" borderId="0" xfId="1" applyFill="1" applyBorder="1" applyAlignment="1">
      <alignment horizontal="left" vertical="top"/>
    </xf>
    <xf numFmtId="0" fontId="3" fillId="2" borderId="41" xfId="1" applyFill="1" applyBorder="1" applyAlignment="1">
      <alignment horizontal="left" vertical="top"/>
    </xf>
    <xf numFmtId="0" fontId="3" fillId="2" borderId="30" xfId="1" applyFill="1" applyBorder="1" applyAlignment="1">
      <alignment horizontal="left" vertical="top"/>
    </xf>
    <xf numFmtId="0" fontId="3" fillId="2" borderId="31" xfId="1" applyFill="1" applyBorder="1" applyAlignment="1">
      <alignment horizontal="left" vertical="top"/>
    </xf>
    <xf numFmtId="0" fontId="3" fillId="2" borderId="35" xfId="1" applyFill="1" applyBorder="1" applyAlignment="1">
      <alignment horizontal="left" vertical="top"/>
    </xf>
    <xf numFmtId="0" fontId="11" fillId="0" borderId="0" xfId="0" applyFont="1" applyAlignment="1">
      <alignment horizontal="center" vertical="center" shrinkToFit="1"/>
    </xf>
    <xf numFmtId="0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Alignment="1">
      <alignment horizontal="center" vertical="center"/>
    </xf>
    <xf numFmtId="0" fontId="12" fillId="0" borderId="0" xfId="1" applyNumberFormat="1" applyFont="1" applyFill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0" fontId="12" fillId="0" borderId="0" xfId="1" applyNumberFormat="1" applyFont="1" applyFill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 shrinkToFit="1"/>
    </xf>
    <xf numFmtId="176" fontId="0" fillId="0" borderId="40" xfId="0" applyNumberFormat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 shrinkToFit="1"/>
    </xf>
    <xf numFmtId="0" fontId="16" fillId="0" borderId="41" xfId="0" applyFont="1" applyFill="1" applyBorder="1" applyAlignment="1">
      <alignment horizontal="center" vertical="center" wrapText="1" shrinkToFit="1"/>
    </xf>
    <xf numFmtId="0" fontId="16" fillId="0" borderId="32" xfId="0" applyFont="1" applyFill="1" applyBorder="1" applyAlignment="1">
      <alignment horizontal="center" vertical="center" wrapText="1" shrinkToFit="1"/>
    </xf>
    <xf numFmtId="0" fontId="16" fillId="0" borderId="31" xfId="0" applyFont="1" applyFill="1" applyBorder="1" applyAlignment="1">
      <alignment horizontal="center" vertical="center" wrapText="1" shrinkToFit="1"/>
    </xf>
    <xf numFmtId="0" fontId="16" fillId="0" borderId="35" xfId="0" applyFont="1" applyFill="1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 shrinkToFit="1"/>
    </xf>
    <xf numFmtId="49" fontId="0" fillId="0" borderId="38" xfId="0" applyNumberFormat="1" applyBorder="1" applyAlignment="1">
      <alignment horizontal="center" vertical="center" shrinkToFit="1"/>
    </xf>
    <xf numFmtId="49" fontId="0" fillId="0" borderId="39" xfId="0" applyNumberForma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0" fontId="5" fillId="0" borderId="23" xfId="1" applyNumberFormat="1" applyFont="1" applyFill="1" applyBorder="1" applyAlignment="1">
      <alignment horizontal="center" vertical="center"/>
    </xf>
    <xf numFmtId="179" fontId="5" fillId="0" borderId="36" xfId="1" applyNumberFormat="1" applyFont="1" applyFill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49" fontId="12" fillId="0" borderId="0" xfId="1" applyNumberFormat="1" applyFont="1" applyFill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0" fillId="0" borderId="41" xfId="0" applyNumberFormat="1" applyBorder="1" applyAlignment="1">
      <alignment horizontal="center" vertical="center" shrinkToFit="1"/>
    </xf>
    <xf numFmtId="0" fontId="0" fillId="0" borderId="32" xfId="0" applyNumberFormat="1" applyBorder="1" applyAlignment="1">
      <alignment horizontal="center" vertical="center" shrinkToFit="1"/>
    </xf>
    <xf numFmtId="0" fontId="0" fillId="0" borderId="31" xfId="0" applyNumberFormat="1" applyBorder="1" applyAlignment="1">
      <alignment horizontal="center" vertical="center" shrinkToFit="1"/>
    </xf>
    <xf numFmtId="0" fontId="0" fillId="0" borderId="35" xfId="0" applyNumberFormat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49" fontId="5" fillId="0" borderId="4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179" fontId="12" fillId="0" borderId="0" xfId="1" applyNumberFormat="1" applyFont="1" applyFill="1" applyAlignment="1">
      <alignment vertical="center"/>
    </xf>
    <xf numFmtId="49" fontId="5" fillId="0" borderId="24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6" xfId="1" applyNumberFormat="1" applyBorder="1" applyAlignment="1">
      <alignment horizontal="left" vertical="center"/>
    </xf>
    <xf numFmtId="49" fontId="3" fillId="0" borderId="14" xfId="1" applyNumberFormat="1" applyBorder="1" applyAlignment="1">
      <alignment horizontal="left" vertical="center"/>
    </xf>
    <xf numFmtId="49" fontId="3" fillId="0" borderId="17" xfId="1" applyNumberFormat="1" applyBorder="1" applyAlignment="1">
      <alignment horizontal="left" vertical="center"/>
    </xf>
    <xf numFmtId="0" fontId="3" fillId="2" borderId="25" xfId="1" applyFill="1" applyBorder="1" applyAlignment="1">
      <alignment horizontal="center"/>
    </xf>
    <xf numFmtId="0" fontId="3" fillId="2" borderId="26" xfId="1" applyFill="1" applyBorder="1" applyAlignment="1">
      <alignment horizontal="center"/>
    </xf>
    <xf numFmtId="0" fontId="3" fillId="2" borderId="28" xfId="1" applyFill="1" applyBorder="1" applyAlignment="1">
      <alignment horizontal="center"/>
    </xf>
    <xf numFmtId="0" fontId="3" fillId="2" borderId="27" xfId="1" applyFill="1" applyBorder="1" applyAlignment="1">
      <alignment horizontal="center"/>
    </xf>
    <xf numFmtId="0" fontId="3" fillId="2" borderId="29" xfId="1" applyFill="1" applyBorder="1" applyAlignment="1">
      <alignment horizontal="center"/>
    </xf>
    <xf numFmtId="0" fontId="3" fillId="0" borderId="56" xfId="1" applyBorder="1" applyAlignment="1">
      <alignment horizontal="center"/>
    </xf>
    <xf numFmtId="0" fontId="3" fillId="0" borderId="34" xfId="1" applyBorder="1" applyAlignment="1">
      <alignment horizontal="center"/>
    </xf>
    <xf numFmtId="0" fontId="3" fillId="0" borderId="57" xfId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5" fillId="0" borderId="23" xfId="1" applyNumberFormat="1" applyFont="1" applyFill="1" applyBorder="1" applyAlignment="1">
      <alignment horizontal="center" vertical="center"/>
    </xf>
    <xf numFmtId="179" fontId="5" fillId="0" borderId="4" xfId="1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49" fontId="3" fillId="0" borderId="21" xfId="1" applyNumberFormat="1" applyBorder="1" applyAlignment="1">
      <alignment horizontal="left" vertical="center"/>
    </xf>
    <xf numFmtId="49" fontId="3" fillId="0" borderId="19" xfId="1" applyNumberFormat="1" applyBorder="1" applyAlignment="1">
      <alignment horizontal="left" vertical="center"/>
    </xf>
    <xf numFmtId="49" fontId="3" fillId="0" borderId="22" xfId="1" applyNumberFormat="1" applyBorder="1" applyAlignment="1">
      <alignment horizontal="left" vertical="center"/>
    </xf>
    <xf numFmtId="0" fontId="3" fillId="2" borderId="72" xfId="1" applyFill="1" applyBorder="1" applyAlignment="1">
      <alignment horizontal="center"/>
    </xf>
    <xf numFmtId="0" fontId="3" fillId="2" borderId="71" xfId="1" applyFill="1" applyBorder="1" applyAlignment="1">
      <alignment horizontal="center"/>
    </xf>
    <xf numFmtId="0" fontId="3" fillId="2" borderId="73" xfId="1" applyFill="1" applyBorder="1" applyAlignment="1">
      <alignment horizontal="center"/>
    </xf>
    <xf numFmtId="0" fontId="3" fillId="2" borderId="8" xfId="1" applyFill="1" applyBorder="1" applyAlignment="1">
      <alignment horizontal="center"/>
    </xf>
    <xf numFmtId="0" fontId="3" fillId="2" borderId="9" xfId="1" applyFill="1" applyBorder="1" applyAlignment="1">
      <alignment horizontal="center"/>
    </xf>
    <xf numFmtId="0" fontId="3" fillId="2" borderId="10" xfId="1" applyFill="1" applyBorder="1" applyAlignment="1">
      <alignment horizontal="center"/>
    </xf>
    <xf numFmtId="0" fontId="3" fillId="0" borderId="75" xfId="1" applyBorder="1" applyAlignment="1">
      <alignment horizontal="center" vertical="center"/>
    </xf>
    <xf numFmtId="0" fontId="3" fillId="0" borderId="76" xfId="1" applyBorder="1" applyAlignment="1">
      <alignment horizontal="center" vertical="center"/>
    </xf>
    <xf numFmtId="0" fontId="3" fillId="0" borderId="77" xfId="1" applyBorder="1" applyAlignment="1">
      <alignment horizontal="center" vertical="center"/>
    </xf>
    <xf numFmtId="0" fontId="3" fillId="2" borderId="13" xfId="1" applyFill="1" applyBorder="1" applyAlignment="1">
      <alignment horizontal="center"/>
    </xf>
    <xf numFmtId="0" fontId="3" fillId="2" borderId="14" xfId="1" applyFill="1" applyBorder="1" applyAlignment="1">
      <alignment horizontal="center"/>
    </xf>
    <xf numFmtId="0" fontId="3" fillId="2" borderId="15" xfId="1" applyFill="1" applyBorder="1" applyAlignment="1">
      <alignment horizontal="center"/>
    </xf>
    <xf numFmtId="0" fontId="3" fillId="0" borderId="78" xfId="1" applyBorder="1" applyAlignment="1">
      <alignment horizontal="center" vertical="center"/>
    </xf>
    <xf numFmtId="0" fontId="3" fillId="0" borderId="79" xfId="1" applyBorder="1" applyAlignment="1">
      <alignment horizontal="center" vertical="center"/>
    </xf>
    <xf numFmtId="0" fontId="3" fillId="0" borderId="80" xfId="1" applyBorder="1" applyAlignment="1">
      <alignment horizontal="center" vertical="center"/>
    </xf>
    <xf numFmtId="0" fontId="3" fillId="2" borderId="18" xfId="1" applyFill="1" applyBorder="1" applyAlignment="1">
      <alignment horizontal="center"/>
    </xf>
    <xf numFmtId="0" fontId="3" fillId="2" borderId="19" xfId="1" applyFill="1" applyBorder="1" applyAlignment="1">
      <alignment horizontal="center"/>
    </xf>
    <xf numFmtId="0" fontId="3" fillId="2" borderId="20" xfId="1" applyFill="1" applyBorder="1" applyAlignment="1">
      <alignment horizontal="center"/>
    </xf>
    <xf numFmtId="0" fontId="3" fillId="0" borderId="32" xfId="1" applyBorder="1" applyAlignment="1">
      <alignment horizontal="center" vertical="center"/>
    </xf>
    <xf numFmtId="0" fontId="3" fillId="0" borderId="31" xfId="1" applyBorder="1" applyAlignment="1">
      <alignment horizontal="center" vertical="center"/>
    </xf>
    <xf numFmtId="0" fontId="3" fillId="0" borderId="35" xfId="1" applyBorder="1" applyAlignment="1">
      <alignment horizontal="center" vertical="center"/>
    </xf>
    <xf numFmtId="49" fontId="3" fillId="0" borderId="11" xfId="1" applyNumberFormat="1" applyBorder="1" applyAlignment="1">
      <alignment horizontal="center" vertical="center"/>
    </xf>
    <xf numFmtId="49" fontId="3" fillId="0" borderId="9" xfId="1" applyNumberFormat="1" applyBorder="1" applyAlignment="1">
      <alignment horizontal="center" vertical="center"/>
    </xf>
    <xf numFmtId="49" fontId="3" fillId="0" borderId="10" xfId="1" applyNumberFormat="1" applyBorder="1" applyAlignment="1">
      <alignment horizontal="center" vertical="center"/>
    </xf>
    <xf numFmtId="177" fontId="3" fillId="4" borderId="11" xfId="1" applyNumberFormat="1" applyFill="1" applyBorder="1" applyAlignment="1">
      <alignment horizontal="center" vertical="center"/>
    </xf>
    <xf numFmtId="177" fontId="3" fillId="4" borderId="9" xfId="1" applyNumberFormat="1" applyFill="1" applyBorder="1" applyAlignment="1">
      <alignment horizontal="center" vertical="center"/>
    </xf>
    <xf numFmtId="177" fontId="3" fillId="4" borderId="12" xfId="1" applyNumberForma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36" xfId="0" applyFont="1" applyFill="1" applyBorder="1" applyAlignment="1">
      <alignment horizontal="center" vertical="center"/>
    </xf>
    <xf numFmtId="0" fontId="21" fillId="8" borderId="23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21" fillId="8" borderId="2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3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0" borderId="16" xfId="1" applyFill="1" applyBorder="1" applyAlignment="1">
      <alignment horizontal="left" vertical="center"/>
    </xf>
    <xf numFmtId="0" fontId="3" fillId="0" borderId="14" xfId="1" applyFill="1" applyBorder="1" applyAlignment="1">
      <alignment horizontal="left" vertical="center"/>
    </xf>
    <xf numFmtId="0" fontId="3" fillId="0" borderId="17" xfId="1" applyFill="1" applyBorder="1" applyAlignment="1">
      <alignment horizontal="left" vertical="center"/>
    </xf>
    <xf numFmtId="0" fontId="3" fillId="2" borderId="30" xfId="1" applyFill="1" applyBorder="1" applyAlignment="1">
      <alignment horizontal="center" shrinkToFit="1"/>
    </xf>
    <xf numFmtId="0" fontId="3" fillId="2" borderId="31" xfId="1" applyFill="1" applyBorder="1" applyAlignment="1">
      <alignment horizontal="center" shrinkToFit="1"/>
    </xf>
    <xf numFmtId="0" fontId="3" fillId="2" borderId="33" xfId="1" applyFill="1" applyBorder="1" applyAlignment="1">
      <alignment horizont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10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7" borderId="75" xfId="1" applyFill="1" applyBorder="1" applyAlignment="1">
      <alignment horizontal="center" vertical="center"/>
    </xf>
    <xf numFmtId="0" fontId="3" fillId="7" borderId="76" xfId="1" applyFill="1" applyBorder="1" applyAlignment="1">
      <alignment horizontal="center" vertical="center"/>
    </xf>
    <xf numFmtId="0" fontId="3" fillId="7" borderId="77" xfId="1" applyFill="1" applyBorder="1" applyAlignment="1">
      <alignment horizontal="center" vertical="center"/>
    </xf>
    <xf numFmtId="0" fontId="3" fillId="7" borderId="78" xfId="1" applyFill="1" applyBorder="1" applyAlignment="1">
      <alignment horizontal="center" vertical="center"/>
    </xf>
    <xf numFmtId="0" fontId="3" fillId="7" borderId="79" xfId="1" applyFill="1" applyBorder="1" applyAlignment="1">
      <alignment horizontal="center" vertical="center"/>
    </xf>
    <xf numFmtId="0" fontId="3" fillId="7" borderId="80" xfId="1" applyFill="1" applyBorder="1" applyAlignment="1">
      <alignment horizontal="center" vertical="center"/>
    </xf>
    <xf numFmtId="0" fontId="3" fillId="7" borderId="32" xfId="1" applyFill="1" applyBorder="1" applyAlignment="1">
      <alignment horizontal="center" vertical="center"/>
    </xf>
    <xf numFmtId="0" fontId="3" fillId="7" borderId="31" xfId="1" applyFill="1" applyBorder="1" applyAlignment="1">
      <alignment horizontal="center" vertical="center"/>
    </xf>
    <xf numFmtId="0" fontId="3" fillId="7" borderId="35" xfId="1" applyFill="1" applyBorder="1" applyAlignment="1">
      <alignment horizontal="center" vertical="center"/>
    </xf>
    <xf numFmtId="0" fontId="3" fillId="7" borderId="16" xfId="1" applyNumberFormat="1" applyFill="1" applyBorder="1" applyAlignment="1">
      <alignment horizontal="left" vertical="center"/>
    </xf>
    <xf numFmtId="0" fontId="3" fillId="7" borderId="14" xfId="1" applyNumberFormat="1" applyFill="1" applyBorder="1" applyAlignment="1">
      <alignment horizontal="left" vertical="center"/>
    </xf>
    <xf numFmtId="0" fontId="3" fillId="7" borderId="17" xfId="1" applyNumberFormat="1" applyFill="1" applyBorder="1" applyAlignment="1">
      <alignment horizontal="left" vertical="center"/>
    </xf>
    <xf numFmtId="0" fontId="3" fillId="7" borderId="11" xfId="1" applyNumberFormat="1" applyFill="1" applyBorder="1" applyAlignment="1">
      <alignment horizontal="center" vertical="center"/>
    </xf>
    <xf numFmtId="0" fontId="3" fillId="7" borderId="9" xfId="1" applyNumberFormat="1" applyFill="1" applyBorder="1" applyAlignment="1">
      <alignment horizontal="center" vertical="center"/>
    </xf>
    <xf numFmtId="0" fontId="3" fillId="7" borderId="10" xfId="1" applyNumberForma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7" borderId="21" xfId="1" applyNumberFormat="1" applyFill="1" applyBorder="1" applyAlignment="1">
      <alignment horizontal="left" vertical="center"/>
    </xf>
    <xf numFmtId="0" fontId="3" fillId="7" borderId="19" xfId="1" applyNumberFormat="1" applyFill="1" applyBorder="1" applyAlignment="1">
      <alignment horizontal="left" vertical="center"/>
    </xf>
    <xf numFmtId="0" fontId="3" fillId="7" borderId="22" xfId="1" applyNumberForma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14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938"/>
  <sheetViews>
    <sheetView tabSelected="1" zoomScale="85" zoomScaleNormal="85" zoomScaleSheetLayoutView="40" zoomScalePageLayoutView="55" workbookViewId="0"/>
  </sheetViews>
  <sheetFormatPr defaultRowHeight="13.5"/>
  <cols>
    <col min="1" max="34" width="2.375" customWidth="1"/>
    <col min="35" max="35" width="2.25" customWidth="1"/>
    <col min="36" max="52" width="2.375" customWidth="1"/>
    <col min="53" max="53" width="3.75" customWidth="1"/>
    <col min="54" max="54" width="9" hidden="1" customWidth="1"/>
    <col min="55" max="55" width="17.25" hidden="1" customWidth="1"/>
    <col min="56" max="56" width="11.625" hidden="1" customWidth="1"/>
    <col min="57" max="57" width="13.125" hidden="1" customWidth="1"/>
    <col min="58" max="58" width="14.875" hidden="1" customWidth="1"/>
    <col min="59" max="59" width="17.5" hidden="1" customWidth="1"/>
    <col min="60" max="60" width="20.625" hidden="1" customWidth="1"/>
    <col min="61" max="61" width="24.25" hidden="1" customWidth="1"/>
    <col min="62" max="62" width="14.75" hidden="1" customWidth="1"/>
    <col min="63" max="63" width="13" hidden="1" customWidth="1"/>
    <col min="64" max="64" width="12.375" hidden="1" customWidth="1"/>
    <col min="65" max="65" width="9" hidden="1" customWidth="1"/>
    <col min="66" max="77" width="12.375" hidden="1" customWidth="1"/>
    <col min="78" max="78" width="8.125" hidden="1" customWidth="1"/>
    <col min="79" max="82" width="3.5" hidden="1" customWidth="1"/>
    <col min="83" max="84" width="12.375" hidden="1" customWidth="1"/>
    <col min="85" max="85" width="47.875" hidden="1" customWidth="1"/>
    <col min="86" max="86" width="9" hidden="1" customWidth="1"/>
    <col min="87" max="87" width="2.625" hidden="1" customWidth="1"/>
    <col min="88" max="88" width="9" hidden="1" customWidth="1"/>
    <col min="89" max="89" width="9" customWidth="1"/>
    <col min="99" max="103" width="4.25" customWidth="1"/>
  </cols>
  <sheetData>
    <row r="1" spans="2:87">
      <c r="BC1" s="4" t="s">
        <v>2029</v>
      </c>
      <c r="BD1" s="4"/>
      <c r="BE1" s="4"/>
      <c r="BF1" s="4" t="s">
        <v>5</v>
      </c>
      <c r="BG1" s="4" t="s">
        <v>7</v>
      </c>
      <c r="BH1" s="4" t="s">
        <v>25</v>
      </c>
      <c r="BI1" s="4"/>
      <c r="BJ1" s="4"/>
      <c r="BK1" s="4" t="s">
        <v>13</v>
      </c>
      <c r="BL1" s="4"/>
      <c r="BM1" s="4"/>
      <c r="BN1" s="4" t="s">
        <v>8</v>
      </c>
      <c r="BO1" s="4" t="s">
        <v>1065</v>
      </c>
      <c r="BP1" s="4"/>
      <c r="BQ1" s="4"/>
      <c r="BR1" s="4" t="s">
        <v>1066</v>
      </c>
      <c r="BS1" s="4"/>
      <c r="BU1" t="s">
        <v>31</v>
      </c>
      <c r="BV1" t="s">
        <v>2009</v>
      </c>
      <c r="BW1" t="s">
        <v>2010</v>
      </c>
      <c r="BZ1" t="s">
        <v>1067</v>
      </c>
      <c r="CA1" t="s">
        <v>1068</v>
      </c>
      <c r="CB1" t="s">
        <v>1069</v>
      </c>
      <c r="CC1" t="s">
        <v>1070</v>
      </c>
      <c r="CD1" t="s">
        <v>1071</v>
      </c>
      <c r="CF1" t="s">
        <v>53</v>
      </c>
      <c r="CG1" t="s">
        <v>54</v>
      </c>
      <c r="CI1" s="3"/>
    </row>
    <row r="2" spans="2:87" ht="13.5" customHeight="1">
      <c r="B2" s="380"/>
      <c r="C2" s="380"/>
      <c r="D2" s="380"/>
      <c r="E2" s="380"/>
      <c r="F2" s="380"/>
      <c r="G2" s="376" t="s">
        <v>1077</v>
      </c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58"/>
      <c r="Z2" s="381"/>
      <c r="AA2" s="381"/>
      <c r="AB2" s="381"/>
      <c r="AC2" s="381"/>
      <c r="AD2" s="381"/>
      <c r="AE2" s="376" t="s">
        <v>2011</v>
      </c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376"/>
      <c r="AZ2" s="376"/>
      <c r="BA2" s="376"/>
      <c r="BC2" s="4"/>
      <c r="BD2" s="4" t="s">
        <v>3</v>
      </c>
      <c r="BE2" s="4" t="s">
        <v>4</v>
      </c>
      <c r="BF2" s="4" t="s">
        <v>6</v>
      </c>
      <c r="BG2" s="4" t="s">
        <v>15</v>
      </c>
      <c r="BH2" s="4" t="s">
        <v>19</v>
      </c>
      <c r="BI2" s="4" t="s">
        <v>20</v>
      </c>
      <c r="BJ2" s="4" t="s">
        <v>21</v>
      </c>
      <c r="BK2" s="4"/>
      <c r="BL2" s="4" t="s">
        <v>28</v>
      </c>
      <c r="BM2" s="4" t="s">
        <v>27</v>
      </c>
      <c r="BN2" s="4" t="s">
        <v>6</v>
      </c>
      <c r="BO2" s="4" t="s">
        <v>19</v>
      </c>
      <c r="BP2" s="4" t="s">
        <v>20</v>
      </c>
      <c r="BQ2" s="4" t="s">
        <v>21</v>
      </c>
      <c r="BR2" s="4"/>
      <c r="BS2" s="4" t="s">
        <v>28</v>
      </c>
      <c r="BT2" s="7"/>
      <c r="BU2" s="54" t="s">
        <v>1081</v>
      </c>
      <c r="BZ2" s="3"/>
      <c r="CF2" t="s">
        <v>55</v>
      </c>
      <c r="CG2" t="s">
        <v>56</v>
      </c>
      <c r="CI2" s="3">
        <v>0</v>
      </c>
    </row>
    <row r="3" spans="2:87" ht="13.5" customHeight="1">
      <c r="B3" s="380"/>
      <c r="C3" s="380"/>
      <c r="D3" s="380"/>
      <c r="E3" s="380"/>
      <c r="F3" s="380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58"/>
      <c r="Z3" s="381"/>
      <c r="AA3" s="381"/>
      <c r="AB3" s="381"/>
      <c r="AC3" s="381"/>
      <c r="AD3" s="381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  <c r="AS3" s="376"/>
      <c r="AT3" s="376"/>
      <c r="AU3" s="376"/>
      <c r="AV3" s="376"/>
      <c r="AW3" s="376"/>
      <c r="AX3" s="376"/>
      <c r="AY3" s="376"/>
      <c r="AZ3" s="376"/>
      <c r="BA3" s="376"/>
      <c r="BC3" s="4" t="s">
        <v>0</v>
      </c>
      <c r="BD3" s="4" t="str">
        <f>IF(H37="","",H37)</f>
        <v/>
      </c>
      <c r="BE3" s="4" t="str">
        <f>IF(M37="","",M37)</f>
        <v/>
      </c>
      <c r="BF3" s="4" t="str">
        <f>IF(R37="","",R37)</f>
        <v/>
      </c>
      <c r="BG3" s="6" t="str">
        <f>IF(BF3="","",IF(BF3&lt;BD3,BD3,""))</f>
        <v/>
      </c>
      <c r="BH3" s="6" t="str">
        <f>IF($BF3="","",IF(AND($BD3&lt;=$BF3,$BF3&lt;$BE3),MID(TEXT(ROUNDDOWN($BF3,1-INT(LOG10($BF3))),"0.0E+00"),1,3)*10^(INT(LOG10($BF3))),""))</f>
        <v/>
      </c>
      <c r="BI3" s="4" t="str">
        <f>IF($BF$3="","",IF(AND($BD3&lt;=$BF3,$BF3&lt;$BE3),ROUNDDOWN($BF3,$BD15),""))</f>
        <v/>
      </c>
      <c r="BJ3" s="4" t="str">
        <f>IF($BF$3="","",IF(BH3&lt;BI3,BH3,BI3))</f>
        <v/>
      </c>
      <c r="BK3" s="41" t="str">
        <f>IF(BF3="","",IF($BE3&lt;=$BF3,ROUNDDOWN($BF3,1-INT(LOG10($BF3))),""))</f>
        <v/>
      </c>
      <c r="BL3" s="42" t="str">
        <f>IF(BF3="","",IF(BF3&lt;BD3,"&lt;"&amp;BG3,IF(AND(BD3&lt;=BF3,BF3&lt;BE3),BJ3&amp;BG15,IF(BE3&lt;=BF3,BK3&amp;BI15&amp;BJ15,""))))</f>
        <v/>
      </c>
      <c r="BM3" s="42" t="str">
        <f>IF(BE8=FALSE,BL3,"("&amp;BL3&amp;")")</f>
        <v/>
      </c>
      <c r="BN3" s="4" t="str">
        <f>IF(OR(BF3="",$BD$27="",$BE$27="「水銀排出施設の種類」を選択してください",$B$20=""),"",IF(BD8=TRUE,"不要",BF3*(21-$BE$27)/(21-$BD$27)))</f>
        <v/>
      </c>
      <c r="BO3" s="6" t="str">
        <f>IF(OR($BF3="",$BN3=""),"",IF(AND($BD3&lt;=$BF3,$BF3&lt;$BE3),MID(TEXT(ROUNDDOWN($BN3,1-INT(LOG10($BN3))),"0.0E+00"),1,3)*10^(INT(LOG10($BN3))),""))</f>
        <v/>
      </c>
      <c r="BP3" s="4" t="str">
        <f>IF(OR($BF$3="",$BN3=""),"",IF(AND($BD3&lt;=$BF3,$BF3&lt;$BE3),ROUNDDOWN($BN3,$BD15),""))</f>
        <v/>
      </c>
      <c r="BQ3" s="4" t="str">
        <f>IF($BF$3="","",IF(BO3&lt;BP3,BO3,BP3))</f>
        <v/>
      </c>
      <c r="BR3" s="4" t="str">
        <f>IF(BN3="","",IF($BE3&lt;=$BF3,ROUNDDOWN($BN3,1-INT(LOG10($BN3))),""))</f>
        <v/>
      </c>
      <c r="BS3" s="4" t="str">
        <f>IF(OR(BN3="",$BD$27="",$BE$27=""),"",IF(BF3&lt;BD3,"&lt;"&amp;BG3,IF(AND(BD3&lt;=BF3,BF3&lt;BE3),BQ3&amp;BH15,IF(BE3&lt;=BF3,BR3&amp;BK15&amp;BL15,""))))</f>
        <v/>
      </c>
      <c r="BT3" s="14"/>
      <c r="BU3" t="s">
        <v>32</v>
      </c>
      <c r="BV3">
        <v>6</v>
      </c>
      <c r="BW3">
        <v>6</v>
      </c>
      <c r="BZ3" s="3">
        <f>IF(AS98="","",IF(AS98="元",2018,2017+AS98))</f>
        <v>2023</v>
      </c>
      <c r="CA3" s="40" t="s">
        <v>1057</v>
      </c>
      <c r="CB3" s="40" t="s">
        <v>1054</v>
      </c>
      <c r="CC3" s="40" t="s">
        <v>1075</v>
      </c>
      <c r="CD3" s="40" t="s">
        <v>1075</v>
      </c>
      <c r="CF3" t="s">
        <v>57</v>
      </c>
      <c r="CG3" t="s">
        <v>1082</v>
      </c>
      <c r="CI3" s="3">
        <v>1</v>
      </c>
    </row>
    <row r="4" spans="2:87">
      <c r="BC4" s="4" t="s">
        <v>1</v>
      </c>
      <c r="BD4" s="4" t="str">
        <f>IF(H38="","",H38)</f>
        <v/>
      </c>
      <c r="BE4" s="4" t="str">
        <f>IF(M38="","",M38)</f>
        <v/>
      </c>
      <c r="BF4" s="4" t="str">
        <f>IF(R38="","",R38)</f>
        <v/>
      </c>
      <c r="BG4" s="6" t="str">
        <f>IF(BF4="","",IF(BF4&lt;BD4,BD4,""))</f>
        <v/>
      </c>
      <c r="BH4" s="6" t="str">
        <f>IF($BF4="","",IF(AND($BD4&lt;=$BF4,$BF4&lt;$BE4),MID(TEXT(ROUNDDOWN($BF4,1-INT(LOG10($BF4))),"0.0E+00"),1,3)*10^(INT(LOG10($BF4))),""))</f>
        <v/>
      </c>
      <c r="BI4" s="4" t="str">
        <f>IF(BF4="","",IF(AND(BD4&lt;=BF4,BF4&lt;BE4),ROUNDDOWN($BF4,$BD16),""))</f>
        <v/>
      </c>
      <c r="BJ4" s="4" t="str">
        <f>IF($BF$3="","",IF(BH4&lt;BI4,BH4,BI4))</f>
        <v/>
      </c>
      <c r="BK4" s="41" t="str">
        <f>IF(BF4="","",IF($BE4&lt;=$BF4,ROUNDDOWN($BF4,1-INT(LOG10($BF4))),""))</f>
        <v/>
      </c>
      <c r="BL4" s="42" t="str">
        <f>IF(BF4="","",IF(BF4&lt;BD4,"&lt;"&amp;BG4,IF(AND(BD4&lt;=BF4,BF4&lt;BE4),BJ4&amp;BG16,IF(BE4&lt;=BF4,BK4&amp;BI16&amp;BJ16,""))))</f>
        <v/>
      </c>
      <c r="BM4" s="42" t="str">
        <f>IF(BE9=FALSE,BL4,"("&amp;BL4&amp;")")</f>
        <v/>
      </c>
      <c r="BN4" s="43" t="str">
        <f>IF(OR(BF4="",$BD$28="",$BE$28="",$B$20=""),"",IF(BD9=TRUE,"不要",BF4*(21-$BE$28)/(21-$BD$28)))</f>
        <v/>
      </c>
      <c r="BO4" s="6" t="str">
        <f>IF(OR($BF4="",BN4=""),"",IF(AND($BD4&lt;=$BF4,$BF4&lt;$BE4),MID(TEXT(ROUNDDOWN($BN4,1-INT(LOG10($BN4))),"0.0E+00"),1,3)*10^(INT(LOG10($BN4))),""))</f>
        <v/>
      </c>
      <c r="BP4" s="4" t="str">
        <f>IF($BF$4="","",IF(AND($BD4&lt;=$BF4,$BF4&lt;$BE4),ROUNDDOWN($BN4,$BD16),""))</f>
        <v/>
      </c>
      <c r="BQ4" s="4" t="str">
        <f>IF($BF$3="","",IF(BO4&lt;BP4,BO4,BP4))</f>
        <v/>
      </c>
      <c r="BR4" s="4" t="str">
        <f>IF(BN4="","",IF($BE4&lt;=$BF4,ROUNDDOWN($BN4,1-INT(LOG10($BN4))),""))</f>
        <v/>
      </c>
      <c r="BS4" s="4" t="str">
        <f>IF(OR(BN4="",$BD$27="",$BE$27=""),"",IF(BF4&lt;BD4,"&lt;"&amp;BG4,IF(AND(BD4&lt;=BF4,BF4&lt;BE4),BQ4&amp;BH16,IF(BE4&lt;=BF4,BR4&amp;BK16&amp;BL16,""))))</f>
        <v/>
      </c>
      <c r="BT4" s="14"/>
      <c r="BU4" t="s">
        <v>33</v>
      </c>
      <c r="BV4">
        <v>6</v>
      </c>
      <c r="BW4">
        <v>6</v>
      </c>
      <c r="BZ4" s="3">
        <f>BZ3+1</f>
        <v>2024</v>
      </c>
      <c r="CA4" s="40" t="s">
        <v>1058</v>
      </c>
      <c r="CB4" s="40" t="s">
        <v>1055</v>
      </c>
      <c r="CC4" s="40" t="s">
        <v>1054</v>
      </c>
      <c r="CD4" s="40" t="s">
        <v>1054</v>
      </c>
      <c r="CF4" t="s">
        <v>59</v>
      </c>
      <c r="CG4" t="s">
        <v>1083</v>
      </c>
      <c r="CI4" s="3">
        <v>2</v>
      </c>
    </row>
    <row r="5" spans="2:87" ht="14.25" thickBot="1">
      <c r="B5" s="110" t="s">
        <v>65</v>
      </c>
      <c r="C5" s="111"/>
      <c r="D5" s="111"/>
      <c r="E5" s="119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11"/>
      <c r="S5" s="111"/>
      <c r="T5" s="111"/>
      <c r="U5" s="111"/>
      <c r="V5" s="111"/>
      <c r="W5" s="111"/>
      <c r="X5" s="111"/>
      <c r="Y5" s="111"/>
      <c r="Z5" s="111"/>
      <c r="AA5" s="111"/>
      <c r="BC5" s="4" t="s">
        <v>2</v>
      </c>
      <c r="BD5" s="4" t="str">
        <f>IF(OR(BD3="",BD4=""),"",ROUNDDOWN(SUM(BD3:BD4),1-INT(LOG10(SUM(BD3:BD4)))))</f>
        <v/>
      </c>
      <c r="BE5" s="4" t="str">
        <f>IF(OR(BE3="",BE4=""),"",ROUNDDOWN(SUM(BE3:BE4),1-INT(LOG10(SUM(BE3:BE4)))))</f>
        <v/>
      </c>
      <c r="BF5" s="34" t="str">
        <f>IF(OR(BF3="",BF4=""),"",IF(AND(BD3&gt;BF3,BD4&gt;BF4),"不要",IF(AND(BD3&gt;BF3,BD4&lt;BF4),BF4,IF(AND(BD3&lt;BF3,BD4&gt;BF4),BF3,SUM(BF3:BF4)))))</f>
        <v/>
      </c>
      <c r="BG5" s="6" t="str">
        <f>IF(BF5="","",IF(AND(BD3&gt;BF3,BD4&gt;BF4),BD5,""))</f>
        <v/>
      </c>
      <c r="BH5" s="6" t="str">
        <f>IF(OR($BF$5="",$BF$5="不要"),"",MID(TEXT(ROUNDDOWN($BF5,1-INT(LOG10($BF5))),"0.0E+00"),1,3)*10^(INT(LOG10($BF5))))</f>
        <v/>
      </c>
      <c r="BI5" s="4" t="str">
        <f>IF(OR($BF$5="",$BF$5="不要"),"",ROUNDDOWN($BF5,$BD17))</f>
        <v/>
      </c>
      <c r="BJ5" s="4" t="str">
        <f>IF($BF$3="","",IF(BH5&lt;BI5,BH5,BI5))</f>
        <v/>
      </c>
      <c r="BK5" s="41" t="str">
        <f>IF(OR(BF5="",BF5="不要"),"",ROUNDDOWN($BF5,1-INT(LOG10($BF5))))</f>
        <v/>
      </c>
      <c r="BL5" s="42" t="str">
        <f>IF(BF5="","",IF(AND($BD$8=TRUE,$BD$9=TRUE),"&lt;"&amp;BG5,IF(AND($BD$8=FALSE,$BD$9=TRUE),BL3,IF(AND($BD$8=TRUE,$BD$9=FALSE),BL4,BJ5))))</f>
        <v/>
      </c>
      <c r="BM5" s="42"/>
      <c r="BN5" s="4" t="str">
        <f>IF(OR(BF3="",BF4="",$BD$27="",$BE$27="",BN3="",BN4=""),"",IF(AND(BD3&gt;BF3,BD4&gt;BF4),"不要",IF(AND(BD3&gt;BF3,BD4&lt;BF4),BN4,IF(AND(BD3&lt;BF3,BD4&gt;BF4),BN3,SUM(BN3:BN4)))))</f>
        <v/>
      </c>
      <c r="BO5" s="6" t="str">
        <f>IF(OR($BF$5="",$BF$5="不要",BN5&gt;1),"",MID(TEXT(ROUNDDOWN($BN5,1-INT(LOG10($BN5))),"0.0E+00"),1,3)*10^(INT(LOG10($BN5))))</f>
        <v/>
      </c>
      <c r="BP5" s="4" t="str">
        <f>IF(OR($BF$5="",$BF$5="不要",BN5&gt;1),"",ROUNDDOWN($BN5,$BD17))</f>
        <v/>
      </c>
      <c r="BQ5" s="4" t="str">
        <f>IF($BF$3="","",IF(BO5&lt;BP5,BO5,BP5))</f>
        <v/>
      </c>
      <c r="BR5" s="6" t="str">
        <f>IF(BN5="","",IF(1&lt;=$BN5,ROUNDDOWN($BN5,1-INT(LOG10($BN5))),""))</f>
        <v/>
      </c>
      <c r="BS5" s="6" t="str">
        <f>IF(BN5="","",IF(AND($BD$8=TRUE,$BD$9=TRUE),"&lt;"&amp;BG5,IF(AND($BD$8=FALSE,$BD$9=TRUE),BS3,IF(AND($BD$8=TRUE,$BD$9=FALSE),BS4,IF(BN5&lt;1,BQ5&amp;BH17,BR5&amp;BL17)))))</f>
        <v/>
      </c>
      <c r="BU5" t="s">
        <v>34</v>
      </c>
      <c r="BV5">
        <v>6</v>
      </c>
      <c r="BW5">
        <v>6</v>
      </c>
      <c r="CA5" s="40" t="s">
        <v>1059</v>
      </c>
      <c r="CB5" s="40" t="s">
        <v>1056</v>
      </c>
      <c r="CC5" s="40" t="s">
        <v>1055</v>
      </c>
      <c r="CD5" s="40" t="s">
        <v>1055</v>
      </c>
      <c r="CF5" t="s">
        <v>61</v>
      </c>
      <c r="CG5" t="s">
        <v>1084</v>
      </c>
      <c r="CI5" s="3">
        <v>3</v>
      </c>
    </row>
    <row r="6" spans="2:87">
      <c r="B6" s="345" t="s">
        <v>68</v>
      </c>
      <c r="C6" s="346"/>
      <c r="D6" s="346"/>
      <c r="E6" s="346"/>
      <c r="F6" s="347"/>
      <c r="G6" s="348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50"/>
      <c r="AB6" s="44"/>
      <c r="AC6" s="44"/>
      <c r="AD6" s="44"/>
      <c r="AE6" s="44"/>
      <c r="AF6" s="44"/>
      <c r="AG6" s="8"/>
      <c r="AH6" s="52"/>
      <c r="AI6" s="8"/>
      <c r="AJ6" s="52"/>
      <c r="AK6" s="8"/>
      <c r="AL6" s="53"/>
      <c r="AM6" s="28"/>
      <c r="AN6" s="52"/>
      <c r="AO6" s="8"/>
      <c r="AP6" s="53"/>
      <c r="AQ6" s="28"/>
      <c r="AR6" s="52"/>
      <c r="AS6" s="28"/>
      <c r="AT6" s="27"/>
      <c r="AU6" s="27"/>
      <c r="AV6" s="27"/>
      <c r="AW6" s="27"/>
      <c r="AX6" s="27"/>
      <c r="AY6" s="27"/>
      <c r="AZ6" s="27"/>
      <c r="BC6" s="8"/>
      <c r="BD6" s="8"/>
      <c r="BE6" s="8"/>
      <c r="BF6" s="31"/>
      <c r="BG6" s="54"/>
      <c r="BH6" s="54"/>
      <c r="BI6" s="8"/>
      <c r="BJ6" s="8"/>
      <c r="BK6" s="55"/>
      <c r="BL6" s="56"/>
      <c r="BM6" s="56"/>
      <c r="BN6" s="8"/>
      <c r="BO6" s="54"/>
      <c r="BP6" s="8"/>
      <c r="BQ6" s="8"/>
      <c r="BR6" s="54"/>
      <c r="BS6" s="54"/>
      <c r="BU6" t="s">
        <v>35</v>
      </c>
      <c r="BV6">
        <v>6</v>
      </c>
      <c r="BW6">
        <v>6</v>
      </c>
      <c r="CA6" s="40" t="s">
        <v>1060</v>
      </c>
      <c r="CB6" s="40" t="s">
        <v>1057</v>
      </c>
      <c r="CC6" s="40" t="s">
        <v>1056</v>
      </c>
      <c r="CD6" s="40" t="s">
        <v>1056</v>
      </c>
      <c r="CF6" t="s">
        <v>63</v>
      </c>
      <c r="CG6" t="s">
        <v>1085</v>
      </c>
    </row>
    <row r="7" spans="2:87">
      <c r="B7" s="351" t="s">
        <v>71</v>
      </c>
      <c r="C7" s="352"/>
      <c r="D7" s="352"/>
      <c r="E7" s="352"/>
      <c r="F7" s="353"/>
      <c r="G7" s="354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6"/>
      <c r="AB7" s="44"/>
      <c r="AC7" s="44"/>
      <c r="AD7" s="44"/>
      <c r="AE7" s="44"/>
      <c r="AF7" s="44"/>
      <c r="AG7" s="8"/>
      <c r="AH7" s="52"/>
      <c r="AI7" s="8"/>
      <c r="AJ7" s="52"/>
      <c r="AK7" s="8"/>
      <c r="AL7" s="53"/>
      <c r="AM7" s="28"/>
      <c r="AN7" s="52"/>
      <c r="AO7" s="8"/>
      <c r="AP7" s="53"/>
      <c r="AQ7" s="28"/>
      <c r="AR7" s="52"/>
      <c r="AS7" s="28"/>
      <c r="AT7" s="27"/>
      <c r="AU7" s="27"/>
      <c r="AV7" s="27"/>
      <c r="AW7" s="27"/>
      <c r="AX7" s="27"/>
      <c r="AY7" s="27"/>
      <c r="AZ7" s="27"/>
      <c r="BC7" s="4" t="s">
        <v>22</v>
      </c>
      <c r="BD7" s="4" t="s">
        <v>23</v>
      </c>
      <c r="BE7" s="4" t="s">
        <v>24</v>
      </c>
      <c r="BF7" s="4" t="s">
        <v>26</v>
      </c>
      <c r="BG7" s="54"/>
      <c r="BH7" s="54"/>
      <c r="BI7" s="8"/>
      <c r="BJ7" s="8"/>
      <c r="BK7" s="55"/>
      <c r="BL7" s="56"/>
      <c r="BM7" s="56"/>
      <c r="BN7" s="8"/>
      <c r="BO7" s="54"/>
      <c r="BP7" s="8"/>
      <c r="BQ7" s="8"/>
      <c r="BR7" s="54"/>
      <c r="BS7" s="54"/>
      <c r="BU7" t="s">
        <v>36</v>
      </c>
      <c r="BV7">
        <v>6</v>
      </c>
      <c r="BW7">
        <v>6</v>
      </c>
      <c r="CA7" s="40" t="s">
        <v>1061</v>
      </c>
      <c r="CB7" s="40" t="s">
        <v>1058</v>
      </c>
      <c r="CC7" s="40" t="s">
        <v>1057</v>
      </c>
      <c r="CD7" s="40" t="s">
        <v>1057</v>
      </c>
      <c r="CF7" t="s">
        <v>66</v>
      </c>
      <c r="CG7" t="s">
        <v>1086</v>
      </c>
    </row>
    <row r="8" spans="2:87">
      <c r="B8" s="351" t="s">
        <v>74</v>
      </c>
      <c r="C8" s="352"/>
      <c r="D8" s="352"/>
      <c r="E8" s="352"/>
      <c r="F8" s="353"/>
      <c r="G8" s="354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6"/>
      <c r="AB8" s="44"/>
      <c r="AC8" s="44"/>
      <c r="AD8" s="44"/>
      <c r="AE8" s="44"/>
      <c r="AF8" s="44"/>
      <c r="AG8" s="8"/>
      <c r="AH8" s="52"/>
      <c r="AI8" s="8"/>
      <c r="AJ8" s="52"/>
      <c r="AK8" s="8"/>
      <c r="AL8" s="53"/>
      <c r="AM8" s="28"/>
      <c r="AN8" s="52"/>
      <c r="AO8" s="8"/>
      <c r="AP8" s="53"/>
      <c r="AQ8" s="28"/>
      <c r="AR8" s="52"/>
      <c r="AS8" s="28"/>
      <c r="AT8" s="27"/>
      <c r="AU8" s="27"/>
      <c r="AV8" s="27"/>
      <c r="AW8" s="27"/>
      <c r="AX8" s="27"/>
      <c r="AY8" s="27"/>
      <c r="AZ8" s="27"/>
      <c r="BC8" s="4" t="s">
        <v>0</v>
      </c>
      <c r="BD8" s="4" t="b">
        <f>IF(BG3="",FALSE,TRUE)</f>
        <v>0</v>
      </c>
      <c r="BE8" s="4" t="b">
        <f>IF(BJ3="",FALSE,TRUE)</f>
        <v>0</v>
      </c>
      <c r="BF8" s="4" t="b">
        <f>IF(BK3="",FALSE,TRUE)</f>
        <v>0</v>
      </c>
      <c r="BG8" s="54"/>
      <c r="BH8" s="54"/>
      <c r="BI8" s="8"/>
      <c r="BJ8" s="8"/>
      <c r="BK8" s="55"/>
      <c r="BL8" s="56"/>
      <c r="BM8" s="56"/>
      <c r="BN8" s="8"/>
      <c r="BO8" s="54"/>
      <c r="BP8" s="8"/>
      <c r="BQ8" s="8"/>
      <c r="BR8" s="54"/>
      <c r="BS8" s="54"/>
      <c r="BU8" t="s">
        <v>37</v>
      </c>
      <c r="BV8">
        <v>6</v>
      </c>
      <c r="BW8">
        <v>6</v>
      </c>
      <c r="CA8" s="40" t="s">
        <v>1062</v>
      </c>
      <c r="CB8" s="40" t="s">
        <v>1059</v>
      </c>
      <c r="CC8" s="40" t="s">
        <v>1058</v>
      </c>
      <c r="CD8" s="40" t="s">
        <v>1058</v>
      </c>
      <c r="CF8" t="s">
        <v>69</v>
      </c>
      <c r="CG8" t="s">
        <v>1087</v>
      </c>
    </row>
    <row r="9" spans="2:87" ht="14.25" thickBot="1">
      <c r="B9" s="357" t="s">
        <v>77</v>
      </c>
      <c r="C9" s="358"/>
      <c r="D9" s="358"/>
      <c r="E9" s="358"/>
      <c r="F9" s="359"/>
      <c r="G9" s="360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2"/>
      <c r="AB9" s="44"/>
      <c r="AC9" s="44"/>
      <c r="AD9" s="44"/>
      <c r="AE9" s="44"/>
      <c r="AF9" s="44"/>
      <c r="AG9" s="8"/>
      <c r="AH9" s="52"/>
      <c r="AI9" s="8"/>
      <c r="AJ9" s="52"/>
      <c r="AK9" s="8"/>
      <c r="AL9" s="53"/>
      <c r="AM9" s="28"/>
      <c r="AN9" s="52"/>
      <c r="AO9" s="8"/>
      <c r="AP9" s="53"/>
      <c r="AQ9" s="28"/>
      <c r="AR9" s="52"/>
      <c r="AS9" s="28"/>
      <c r="AT9" s="27"/>
      <c r="AU9" s="27"/>
      <c r="AV9" s="27"/>
      <c r="AW9" s="27"/>
      <c r="AX9" s="27"/>
      <c r="AY9" s="27"/>
      <c r="AZ9" s="27"/>
      <c r="BC9" s="4" t="s">
        <v>1</v>
      </c>
      <c r="BD9" s="4" t="b">
        <f>IF(BG4="",FALSE,TRUE)</f>
        <v>0</v>
      </c>
      <c r="BE9" s="4" t="b">
        <f>IF(BJ4="",FALSE,TRUE)</f>
        <v>0</v>
      </c>
      <c r="BF9" s="4" t="b">
        <f>IF(BK4="",FALSE,TRUE)</f>
        <v>0</v>
      </c>
      <c r="BG9" s="54"/>
      <c r="BH9" s="54"/>
      <c r="BI9" s="8"/>
      <c r="BJ9" s="8"/>
      <c r="BK9" s="55"/>
      <c r="BL9" s="56"/>
      <c r="BM9" s="56"/>
      <c r="BN9" s="8"/>
      <c r="BO9" s="54"/>
      <c r="BP9" s="8"/>
      <c r="BQ9" s="8"/>
      <c r="BR9" s="54"/>
      <c r="BS9" s="54"/>
      <c r="BU9" t="s">
        <v>38</v>
      </c>
      <c r="CA9" s="40" t="s">
        <v>1063</v>
      </c>
      <c r="CB9" s="40" t="s">
        <v>1060</v>
      </c>
      <c r="CC9" s="40" t="s">
        <v>1059</v>
      </c>
      <c r="CD9" s="40" t="s">
        <v>1059</v>
      </c>
      <c r="CF9" t="s">
        <v>72</v>
      </c>
      <c r="CG9" t="s">
        <v>1088</v>
      </c>
    </row>
    <row r="10" spans="2:87">
      <c r="D10" s="28"/>
      <c r="E10" s="28"/>
      <c r="F10" s="28"/>
      <c r="G10" s="28"/>
      <c r="H10" s="2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7"/>
      <c r="V10" s="37"/>
      <c r="W10" s="37"/>
      <c r="X10" s="37"/>
      <c r="Y10" s="57"/>
      <c r="Z10" s="44"/>
      <c r="AA10" s="44"/>
      <c r="AB10" s="44"/>
      <c r="AC10" s="44"/>
      <c r="AD10" s="44"/>
      <c r="AE10" s="44"/>
      <c r="AF10" s="44"/>
      <c r="AG10" s="8"/>
      <c r="AH10" s="52"/>
      <c r="AI10" s="8"/>
      <c r="AJ10" s="52"/>
      <c r="AK10" s="8"/>
      <c r="AL10" s="53"/>
      <c r="AM10" s="28"/>
      <c r="AN10" s="52"/>
      <c r="AO10" s="8"/>
      <c r="AP10" s="53"/>
      <c r="AQ10" s="28"/>
      <c r="AR10" s="52"/>
      <c r="AS10" s="28"/>
      <c r="AT10" s="27"/>
      <c r="AU10" s="27"/>
      <c r="AV10" s="27"/>
      <c r="AW10" s="27"/>
      <c r="AX10" s="27"/>
      <c r="AY10" s="27"/>
      <c r="AZ10" s="27"/>
      <c r="BC10" s="6" t="s">
        <v>2</v>
      </c>
      <c r="BD10" s="4" t="b">
        <f>IF(AND(BD8=TRUE,BD9=TRUE),TRUE,FALSE)</f>
        <v>0</v>
      </c>
      <c r="BE10" s="4" t="b">
        <f>IF(AND(BF8=TRUE,BF9=TRUE),FALSE,IF(AND(BD8=TRUE,BD9=TRUE),FALSE,IF(AND(BE8=TRUE,BE9=TRUE),TRUE,IF(AND(BF3&gt;BF4,BF8=TRUE,BE9=TRUE),FALSE,IF(AND(BF3&gt;BF4,BE8=TRUE,BF9=TRUE),TRUE,IF(AND(BF3&lt;BF4,BF8=TRUE,BE9=TRUE),FALSE,IF(AND(BF3&lt;BF4,BE8=TRUE,BF9=TRUE),FALSE,IF(AND(BD8=TRUE,BE9=TRUE),TRUE,IF(AND(BD8=TRUE,BF9=TRUE),FALSE,IF(AND(BD9=TRUE,BE8=TRUE),TRUE,IF(AND(BD9=TRUE,BF8=TRUE),FALSE,FALSE)))))))))))</f>
        <v>0</v>
      </c>
      <c r="BF10" s="4"/>
      <c r="BG10" s="54"/>
      <c r="BH10" s="54"/>
      <c r="BI10" s="8"/>
      <c r="BJ10" s="8"/>
      <c r="BK10" s="55"/>
      <c r="BL10" s="56"/>
      <c r="BM10" s="56"/>
      <c r="BN10" s="8"/>
      <c r="BO10" s="54"/>
      <c r="BP10" s="8"/>
      <c r="BQ10" s="8"/>
      <c r="BR10" s="54"/>
      <c r="BS10" s="54"/>
      <c r="BU10" t="s">
        <v>39</v>
      </c>
      <c r="CA10" s="40">
        <v>11</v>
      </c>
      <c r="CB10" s="40" t="s">
        <v>1061</v>
      </c>
      <c r="CC10" s="40" t="s">
        <v>1060</v>
      </c>
      <c r="CD10" s="40" t="s">
        <v>1060</v>
      </c>
      <c r="CF10" t="s">
        <v>75</v>
      </c>
      <c r="CG10" t="s">
        <v>1089</v>
      </c>
    </row>
    <row r="11" spans="2:87" ht="14.25" thickBot="1">
      <c r="B11" s="110" t="s">
        <v>1078</v>
      </c>
      <c r="C11" s="111"/>
      <c r="D11" s="111"/>
      <c r="E11" s="111"/>
      <c r="F11" s="111"/>
      <c r="G11" s="111"/>
      <c r="H11" s="111"/>
      <c r="I11" s="111"/>
      <c r="J11" s="111"/>
      <c r="K11" s="112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54"/>
      <c r="AL11" s="53"/>
      <c r="AM11" s="28"/>
      <c r="AN11" s="52"/>
      <c r="AO11" s="8"/>
      <c r="AP11" s="53"/>
      <c r="AQ11" s="28"/>
      <c r="AR11" s="52"/>
      <c r="AS11" s="28"/>
      <c r="AT11" s="27"/>
      <c r="AU11" s="27"/>
      <c r="AV11" s="27"/>
      <c r="AW11" s="27"/>
      <c r="AX11" s="27"/>
      <c r="AY11" s="27"/>
      <c r="AZ11" s="27"/>
      <c r="BC11" s="8"/>
      <c r="BD11" s="8"/>
      <c r="BE11" s="8"/>
      <c r="BF11" s="31"/>
      <c r="BG11" s="54"/>
      <c r="BH11" s="54"/>
      <c r="BI11" s="8"/>
      <c r="BJ11" s="8"/>
      <c r="BK11" s="55"/>
      <c r="BL11" s="56"/>
      <c r="BM11" s="56"/>
      <c r="BN11" s="8"/>
      <c r="BO11" s="54"/>
      <c r="BP11" s="8"/>
      <c r="BQ11" s="8"/>
      <c r="BR11" s="54"/>
      <c r="BS11" s="54"/>
      <c r="BU11" t="s">
        <v>40</v>
      </c>
      <c r="CA11" s="40">
        <v>12</v>
      </c>
      <c r="CB11" s="40" t="s">
        <v>1062</v>
      </c>
      <c r="CC11" s="40" t="s">
        <v>1061</v>
      </c>
      <c r="CD11" s="40" t="s">
        <v>1061</v>
      </c>
      <c r="CF11" t="s">
        <v>78</v>
      </c>
      <c r="CG11" t="s">
        <v>1090</v>
      </c>
    </row>
    <row r="12" spans="2:87">
      <c r="B12" s="345" t="s">
        <v>53</v>
      </c>
      <c r="C12" s="346"/>
      <c r="D12" s="346"/>
      <c r="E12" s="346"/>
      <c r="F12" s="346"/>
      <c r="G12" s="346"/>
      <c r="H12" s="347"/>
      <c r="I12" s="363"/>
      <c r="J12" s="364"/>
      <c r="K12" s="364"/>
      <c r="L12" s="24" t="s">
        <v>84</v>
      </c>
      <c r="M12" s="364"/>
      <c r="N12" s="364"/>
      <c r="O12" s="365"/>
      <c r="P12" s="366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8"/>
      <c r="AK12" s="8"/>
      <c r="AL12" s="53"/>
      <c r="AM12" s="28"/>
      <c r="AN12" s="52"/>
      <c r="AO12" s="8"/>
      <c r="AP12" s="53"/>
      <c r="AQ12" s="28"/>
      <c r="AR12" s="52"/>
      <c r="AS12" s="28"/>
      <c r="AT12" s="27"/>
      <c r="AU12" s="27"/>
      <c r="AV12" s="27"/>
      <c r="AW12" s="27"/>
      <c r="AX12" s="27"/>
      <c r="AY12" s="27"/>
      <c r="AZ12" s="27"/>
      <c r="BI12" s="313" t="s">
        <v>16</v>
      </c>
      <c r="BJ12" s="313"/>
      <c r="BK12" s="313" t="s">
        <v>16</v>
      </c>
      <c r="BL12" s="313"/>
      <c r="BM12" s="56"/>
      <c r="BN12" s="8"/>
      <c r="BO12" s="54"/>
      <c r="BP12" s="8"/>
      <c r="BQ12" s="8"/>
      <c r="BR12" s="54"/>
      <c r="BS12" s="54"/>
      <c r="BU12" t="s">
        <v>41</v>
      </c>
      <c r="CA12" s="40" t="s">
        <v>1054</v>
      </c>
      <c r="CB12" s="40">
        <v>10</v>
      </c>
      <c r="CC12" s="40" t="s">
        <v>1062</v>
      </c>
      <c r="CD12" s="40" t="s">
        <v>1062</v>
      </c>
      <c r="CF12" t="s">
        <v>80</v>
      </c>
      <c r="CG12" t="s">
        <v>1091</v>
      </c>
    </row>
    <row r="13" spans="2:87">
      <c r="B13" s="351" t="s">
        <v>87</v>
      </c>
      <c r="C13" s="352"/>
      <c r="D13" s="352"/>
      <c r="E13" s="352"/>
      <c r="F13" s="352"/>
      <c r="G13" s="352"/>
      <c r="H13" s="353"/>
      <c r="I13" s="382" t="str">
        <f>IF(OR(I12="",M12=""),"郵便番号を入力後、区町名を確認してください",IFERROR(VLOOKUP(I12&amp;"-"&amp;M12,$CF$2:$CG$938,2,0),"郵便番号の入力を確認してください"))</f>
        <v>郵便番号を入力後、区町名を確認してください</v>
      </c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4"/>
      <c r="AK13" s="8"/>
      <c r="AL13" s="53"/>
      <c r="AM13" s="28"/>
      <c r="AN13" s="52"/>
      <c r="AO13" s="8"/>
      <c r="AP13" s="53"/>
      <c r="AQ13" s="28"/>
      <c r="AR13" s="52"/>
      <c r="AS13" s="28"/>
      <c r="AT13" s="27"/>
      <c r="AU13" s="27"/>
      <c r="AV13" s="27"/>
      <c r="AW13" s="27"/>
      <c r="AX13" s="27"/>
      <c r="AY13" s="27"/>
      <c r="AZ13" s="27"/>
      <c r="BG13" s="333" t="s">
        <v>17</v>
      </c>
      <c r="BH13" s="333"/>
      <c r="BI13" s="334" t="s">
        <v>5</v>
      </c>
      <c r="BJ13" s="335"/>
      <c r="BK13" s="334" t="s">
        <v>8</v>
      </c>
      <c r="BL13" s="335"/>
      <c r="BM13" s="56"/>
      <c r="BN13" s="8"/>
      <c r="BO13" s="54"/>
      <c r="BP13" s="8"/>
      <c r="BQ13" s="8"/>
      <c r="BR13" s="54"/>
      <c r="BS13" s="54"/>
      <c r="BU13" t="s">
        <v>42</v>
      </c>
      <c r="CA13" s="40" t="s">
        <v>1055</v>
      </c>
      <c r="CB13" s="40">
        <v>11</v>
      </c>
      <c r="CC13" s="40" t="s">
        <v>1063</v>
      </c>
      <c r="CD13" s="40">
        <v>10</v>
      </c>
      <c r="CF13" t="s">
        <v>82</v>
      </c>
      <c r="CG13" t="s">
        <v>1092</v>
      </c>
    </row>
    <row r="14" spans="2:87">
      <c r="B14" s="351" t="s">
        <v>2039</v>
      </c>
      <c r="C14" s="352"/>
      <c r="D14" s="352"/>
      <c r="E14" s="352"/>
      <c r="F14" s="352"/>
      <c r="G14" s="352"/>
      <c r="H14" s="353"/>
      <c r="I14" s="314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6"/>
      <c r="AK14" s="8"/>
      <c r="AL14" s="53"/>
      <c r="AM14" s="28"/>
      <c r="AN14" s="52"/>
      <c r="AO14" s="8"/>
      <c r="AP14" s="53"/>
      <c r="AQ14" s="28"/>
      <c r="AR14" s="52"/>
      <c r="AS14" s="28"/>
      <c r="AT14" s="27"/>
      <c r="AU14" s="27"/>
      <c r="AV14" s="27"/>
      <c r="AW14" s="27"/>
      <c r="AX14" s="27"/>
      <c r="AY14" s="27"/>
      <c r="AZ14" s="27"/>
      <c r="BC14" s="4" t="s">
        <v>9</v>
      </c>
      <c r="BD14" s="4" t="s">
        <v>3</v>
      </c>
      <c r="BE14" s="4" t="s">
        <v>4</v>
      </c>
      <c r="BF14" s="10" t="s">
        <v>5</v>
      </c>
      <c r="BG14" s="15" t="s">
        <v>5</v>
      </c>
      <c r="BH14" s="15" t="s">
        <v>8</v>
      </c>
      <c r="BI14" s="5" t="s">
        <v>11</v>
      </c>
      <c r="BJ14" s="4" t="s">
        <v>12</v>
      </c>
      <c r="BK14" s="4" t="s">
        <v>11</v>
      </c>
      <c r="BL14" s="4" t="s">
        <v>12</v>
      </c>
      <c r="BM14" s="56"/>
      <c r="BN14" s="8"/>
      <c r="BO14" s="54"/>
      <c r="BP14" s="8"/>
      <c r="BQ14" s="8"/>
      <c r="BR14" s="54"/>
      <c r="BS14" s="54"/>
      <c r="BU14" t="s">
        <v>43</v>
      </c>
      <c r="CA14" s="40" t="s">
        <v>1056</v>
      </c>
      <c r="CB14" s="40">
        <v>12</v>
      </c>
      <c r="CC14" s="40">
        <v>11</v>
      </c>
      <c r="CD14" s="40">
        <v>11</v>
      </c>
      <c r="CF14" t="s">
        <v>85</v>
      </c>
      <c r="CG14" t="s">
        <v>1093</v>
      </c>
    </row>
    <row r="15" spans="2:87">
      <c r="B15" s="342" t="s">
        <v>2008</v>
      </c>
      <c r="C15" s="343"/>
      <c r="D15" s="343"/>
      <c r="E15" s="343"/>
      <c r="F15" s="343"/>
      <c r="G15" s="343"/>
      <c r="H15" s="344"/>
      <c r="I15" s="314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6"/>
      <c r="AK15" s="8"/>
      <c r="AL15" s="53"/>
      <c r="AM15" s="28"/>
      <c r="AN15" s="52"/>
      <c r="AO15" s="8"/>
      <c r="AP15" s="53"/>
      <c r="AQ15" s="28"/>
      <c r="AR15" s="52"/>
      <c r="AS15" s="28"/>
      <c r="AT15" s="27"/>
      <c r="AU15" s="27"/>
      <c r="AV15" s="27"/>
      <c r="AW15" s="27"/>
      <c r="AX15" s="27"/>
      <c r="AY15" s="27"/>
      <c r="AZ15" s="27"/>
      <c r="BC15" s="4" t="s">
        <v>0</v>
      </c>
      <c r="BD15" s="4" t="str">
        <f t="shared" ref="BD15:BF16" si="0">IF(BD3="","",IF(ISERROR(LEN(BD3)-FIND(".",BD3))=TRUE,0,LEN(BD3)-FIND(".",BD3)))</f>
        <v/>
      </c>
      <c r="BE15" s="4" t="str">
        <f t="shared" si="0"/>
        <v/>
      </c>
      <c r="BF15" s="11" t="str">
        <f t="shared" si="0"/>
        <v/>
      </c>
      <c r="BG15" s="4" t="str">
        <f>IF(OR(BF3="",BF3=0),"",IF(BD21=BF21,"",IF(AND(BD21&lt;BF21,BH3=ROUNDDOWN($BF3,-INT(LOG10($BF3)))),"0","")))</f>
        <v/>
      </c>
      <c r="BH15" s="6" t="str">
        <f>IF(OR(BN3="",BF3=0),"",IF(BD21=BG21,"",IF(AND(BD21&lt;BG21,BO3=ROUNDDOWN($BN3,-INT(LOG10($BN3)))),"0","")))</f>
        <v/>
      </c>
      <c r="BI15" s="12" t="str">
        <f>IF(AND(BK3&lt;1,LEFT(RIGHT(BK3,2),1)="0"),0,IF(AND(BK3&lt;1,LEFT(RIGHT(BK3,2),1)="."),0,""))</f>
        <v/>
      </c>
      <c r="BJ15" s="6" t="str">
        <f>IF(BK3&lt;1,"",BK21)</f>
        <v/>
      </c>
      <c r="BK15" s="6" t="str">
        <f>IF(AND(BR3&lt;1,LEFT(RIGHT(BR3,2),1)="0"),0,IF(AND(BR3&lt;1,LEFT(RIGHT(BR3,2),1)="."),0,""))</f>
        <v/>
      </c>
      <c r="BL15" s="13" t="str">
        <f>IF(BR3&lt;1,"",BM21)</f>
        <v/>
      </c>
      <c r="BM15" s="56"/>
      <c r="BN15" s="8"/>
      <c r="BO15" s="54"/>
      <c r="BP15" s="8"/>
      <c r="BQ15" s="8"/>
      <c r="BR15" s="54"/>
      <c r="BS15" s="54"/>
      <c r="BU15" t="s">
        <v>44</v>
      </c>
      <c r="CB15" s="40">
        <v>13</v>
      </c>
      <c r="CC15" s="40">
        <v>12</v>
      </c>
      <c r="CD15" s="40">
        <v>12</v>
      </c>
      <c r="CF15" t="s">
        <v>88</v>
      </c>
      <c r="CG15" t="s">
        <v>1094</v>
      </c>
    </row>
    <row r="16" spans="2:87" ht="14.25" thickBot="1">
      <c r="B16" s="385" t="s">
        <v>1079</v>
      </c>
      <c r="C16" s="386"/>
      <c r="D16" s="386"/>
      <c r="E16" s="386"/>
      <c r="F16" s="386"/>
      <c r="G16" s="386"/>
      <c r="H16" s="387"/>
      <c r="I16" s="339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1"/>
      <c r="AK16" s="8"/>
      <c r="AL16" s="53"/>
      <c r="AM16" s="28"/>
      <c r="AN16" s="52"/>
      <c r="AO16" s="8"/>
      <c r="AP16" s="53"/>
      <c r="AQ16" s="28"/>
      <c r="AR16" s="52"/>
      <c r="AS16" s="28"/>
      <c r="AT16" s="27"/>
      <c r="AU16" s="27"/>
      <c r="AV16" s="27"/>
      <c r="AW16" s="27"/>
      <c r="AX16" s="27"/>
      <c r="AY16" s="27"/>
      <c r="AZ16" s="27"/>
      <c r="BC16" s="4" t="s">
        <v>1</v>
      </c>
      <c r="BD16" s="4" t="str">
        <f t="shared" si="0"/>
        <v/>
      </c>
      <c r="BE16" s="4" t="str">
        <f t="shared" si="0"/>
        <v/>
      </c>
      <c r="BF16" s="11" t="str">
        <f t="shared" si="0"/>
        <v/>
      </c>
      <c r="BG16" s="4" t="str">
        <f>IF(OR(BF4="",BF4=0),"",IF(BD22=BF22,"",IF(AND(BD22&lt;BF22,BH4=ROUNDDOWN($BF4,-INT(LOG10($BF4)))),"0","")))</f>
        <v/>
      </c>
      <c r="BH16" s="6" t="str">
        <f>IF(OR(BN4="",BF4=0),"",IF(BD22=BG22,"",IF(AND(BD22&lt;BG22,BO4=ROUNDDOWN($BN4,-INT(LOG10($BN4)))),"0","")))</f>
        <v/>
      </c>
      <c r="BI16" s="12" t="str">
        <f>IF(AND(BK4&lt;1,LEFT(RIGHT(BK4,2),1)="0"),0,IF(AND(BK4&lt;1,LEFT(RIGHT(BK4,2),1)="."),0,""))</f>
        <v/>
      </c>
      <c r="BJ16" s="6" t="str">
        <f>IF(BK4&lt;1,"",BK22)</f>
        <v/>
      </c>
      <c r="BK16" s="6" t="str">
        <f>IF(AND(BR4&lt;1,LEFT(RIGHT(BR4,2),1)="0"),0,IF(AND(BR4&lt;1,LEFT(RIGHT(BR4,2),1)="."),0,""))</f>
        <v/>
      </c>
      <c r="BL16" s="13" t="str">
        <f>IF(BR4&lt;1,"",BM22)</f>
        <v/>
      </c>
      <c r="BM16" s="56"/>
      <c r="BN16" s="8"/>
      <c r="BO16" s="54"/>
      <c r="BP16" s="8"/>
      <c r="BQ16" s="8"/>
      <c r="BR16" s="54"/>
      <c r="BS16" s="54"/>
      <c r="BU16" t="s">
        <v>45</v>
      </c>
      <c r="CB16" s="40">
        <v>14</v>
      </c>
      <c r="CC16" s="40">
        <v>13</v>
      </c>
      <c r="CD16" s="40">
        <v>13</v>
      </c>
      <c r="CF16" t="s">
        <v>90</v>
      </c>
      <c r="CG16" t="s">
        <v>1095</v>
      </c>
    </row>
    <row r="17" spans="1:85">
      <c r="AK17" s="8"/>
      <c r="AL17" s="53"/>
      <c r="AM17" s="28"/>
      <c r="AN17" s="52"/>
      <c r="AO17" s="8"/>
      <c r="AP17" s="53"/>
      <c r="AQ17" s="28"/>
      <c r="AR17" s="52"/>
      <c r="AS17" s="28"/>
      <c r="AT17" s="27"/>
      <c r="AU17" s="27"/>
      <c r="AV17" s="27"/>
      <c r="AW17" s="27"/>
      <c r="AX17" s="27"/>
      <c r="AY17" s="27"/>
      <c r="AZ17" s="27"/>
      <c r="BC17" s="6" t="s">
        <v>2</v>
      </c>
      <c r="BD17" s="4" t="str">
        <f>IF(OR(BD15="",BD16=""),"",MIN(BD15:BD16))</f>
        <v/>
      </c>
      <c r="BE17" s="4" t="str">
        <f>IF(OR(BE15="",BE16=""),"",MIN(BE15:BE16))</f>
        <v/>
      </c>
      <c r="BF17" s="11" t="str">
        <f>IF(BF5="","",IF(ISERROR(LEN(BF5)-FIND(".",BF5))=TRUE,0,LEN(BF5)-FIND(".",BF5)))</f>
        <v/>
      </c>
      <c r="BG17" s="4" t="str">
        <f>IF(OR(BF5="",BF5=0),"",IF(BD23=BF23,"",IF(AND(BD23&lt;BF23,BH5=ROUNDDOWN($BF5,-INT(LOG10($BF5)))),"0","")))</f>
        <v/>
      </c>
      <c r="BH17" s="6" t="str">
        <f>IF(OR(BN5="",BF5=0),"",IF(BD23=BG23,"",IF(AND(BD23&lt;BG23,BO5=ROUNDDOWN($BN5,-INT(LOG10($BN5)))),"0","")))</f>
        <v/>
      </c>
      <c r="BI17" s="12" t="str">
        <f>IF(AND(BK5&lt;1,LEFT(RIGHT(BK5,2),1)="0"),0,IF(AND(BK5&lt;1,LEFT(RIGHT(BK5,2),1)="."),0,""))</f>
        <v/>
      </c>
      <c r="BJ17" s="6" t="str">
        <f>IF(BK5&lt;1,"",BK23)</f>
        <v/>
      </c>
      <c r="BK17" s="6" t="str">
        <f>IF(AND(BR5&lt;1,LEFT(RIGHT(BR5,2),1)="0"),0,IF(AND(BR5&lt;1,LEFT(RIGHT(BR5,2),1)="."),0,""))</f>
        <v/>
      </c>
      <c r="BL17" s="13" t="str">
        <f>IF(BR5&lt;1,"",BM23)</f>
        <v/>
      </c>
      <c r="BM17" s="56"/>
      <c r="BN17" s="8"/>
      <c r="BO17" s="54"/>
      <c r="BP17" s="8"/>
      <c r="BQ17" s="8"/>
      <c r="BR17" s="54"/>
      <c r="BS17" s="54"/>
      <c r="BU17" t="s">
        <v>46</v>
      </c>
      <c r="BV17">
        <v>10</v>
      </c>
      <c r="BW17">
        <v>10</v>
      </c>
      <c r="CB17" s="40">
        <v>15</v>
      </c>
      <c r="CC17" s="40">
        <v>14</v>
      </c>
      <c r="CD17" s="40">
        <v>14</v>
      </c>
      <c r="CF17" t="s">
        <v>92</v>
      </c>
      <c r="CG17" t="s">
        <v>1096</v>
      </c>
    </row>
    <row r="18" spans="1:85" ht="14.25" thickBot="1">
      <c r="B18" s="110" t="s">
        <v>101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2"/>
      <c r="AC18" s="112"/>
      <c r="AD18" s="112"/>
      <c r="AE18" s="112"/>
      <c r="AF18" s="112"/>
      <c r="AG18" s="112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27"/>
      <c r="AV18" s="27"/>
      <c r="AW18" s="27"/>
      <c r="AX18" s="27"/>
      <c r="AY18" s="27"/>
      <c r="AZ18" s="27"/>
      <c r="BC18" s="8"/>
      <c r="BD18" s="8"/>
      <c r="BE18" s="8"/>
      <c r="BF18" s="31"/>
      <c r="BG18" s="54"/>
      <c r="BH18" s="54"/>
      <c r="BI18" s="8"/>
      <c r="BJ18" s="8"/>
      <c r="BK18" s="55"/>
      <c r="BL18" s="56"/>
      <c r="BM18" s="56"/>
      <c r="BN18" s="8"/>
      <c r="BO18" s="54"/>
      <c r="BP18" s="8"/>
      <c r="BQ18" s="8"/>
      <c r="BR18" s="54"/>
      <c r="BS18" s="54"/>
      <c r="BU18" t="s">
        <v>47</v>
      </c>
      <c r="BV18">
        <v>12</v>
      </c>
      <c r="BW18">
        <v>12</v>
      </c>
      <c r="CB18" s="40">
        <v>16</v>
      </c>
      <c r="CC18" s="40">
        <v>15</v>
      </c>
      <c r="CD18" s="40">
        <v>15</v>
      </c>
      <c r="CF18" t="s">
        <v>94</v>
      </c>
      <c r="CG18" t="s">
        <v>1097</v>
      </c>
    </row>
    <row r="19" spans="1:85" ht="14.25" thickBot="1">
      <c r="B19" s="317" t="s">
        <v>1080</v>
      </c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9"/>
      <c r="V19" s="320" t="s">
        <v>2044</v>
      </c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21"/>
      <c r="AU19" s="27"/>
      <c r="AV19" s="27"/>
      <c r="AW19" s="27"/>
      <c r="AX19" s="27"/>
      <c r="AY19" s="27"/>
      <c r="AZ19" s="27"/>
      <c r="BI19" t="s">
        <v>18</v>
      </c>
      <c r="BK19" s="9"/>
      <c r="BL19" s="8"/>
      <c r="BM19" s="8"/>
      <c r="BN19" s="8"/>
      <c r="BO19" s="54"/>
      <c r="BP19" s="8"/>
      <c r="BQ19" s="8"/>
      <c r="BR19" s="54"/>
      <c r="BS19" s="54"/>
      <c r="BU19" t="s">
        <v>48</v>
      </c>
      <c r="BV19">
        <v>12</v>
      </c>
      <c r="BW19">
        <v>12</v>
      </c>
      <c r="CB19" s="40">
        <v>17</v>
      </c>
      <c r="CC19" s="40">
        <v>16</v>
      </c>
      <c r="CD19" s="40">
        <v>16</v>
      </c>
      <c r="CF19" t="s">
        <v>96</v>
      </c>
      <c r="CG19" t="s">
        <v>1098</v>
      </c>
    </row>
    <row r="20" spans="1:85" ht="15" thickTop="1" thickBot="1">
      <c r="B20" s="388" t="s">
        <v>1081</v>
      </c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22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4"/>
      <c r="AU20" s="27"/>
      <c r="AV20" s="27"/>
      <c r="AW20" s="27"/>
      <c r="AX20" s="27"/>
      <c r="AY20" s="27"/>
      <c r="AZ20" s="27"/>
      <c r="BC20" s="4" t="s">
        <v>14</v>
      </c>
      <c r="BD20" s="4" t="s">
        <v>3</v>
      </c>
      <c r="BE20" s="4" t="s">
        <v>4</v>
      </c>
      <c r="BF20" s="6" t="s">
        <v>5</v>
      </c>
      <c r="BG20" s="33" t="s">
        <v>8</v>
      </c>
      <c r="BH20" s="4"/>
      <c r="BI20" s="4"/>
      <c r="BJ20" s="33" t="s">
        <v>5</v>
      </c>
      <c r="BK20" s="39"/>
      <c r="BL20" s="33" t="s">
        <v>8</v>
      </c>
      <c r="BM20" s="39"/>
      <c r="BN20" s="8"/>
      <c r="BO20" s="54"/>
      <c r="BP20" s="8"/>
      <c r="BQ20" s="8"/>
      <c r="BR20" s="54"/>
      <c r="BS20" s="54"/>
      <c r="BU20" t="s">
        <v>49</v>
      </c>
      <c r="BV20">
        <v>12</v>
      </c>
      <c r="BW20">
        <v>12</v>
      </c>
      <c r="CB20" s="40">
        <v>18</v>
      </c>
      <c r="CC20" s="40">
        <v>17</v>
      </c>
      <c r="CD20" s="40">
        <v>17</v>
      </c>
      <c r="CF20" t="s">
        <v>98</v>
      </c>
      <c r="CG20" t="s">
        <v>1099</v>
      </c>
    </row>
    <row r="21" spans="1:85">
      <c r="AZ21" s="27"/>
      <c r="BC21" s="4" t="s">
        <v>0</v>
      </c>
      <c r="BD21" s="4" t="str">
        <f t="shared" ref="BD21:BF23" si="1">IF(OR(BD3="",BD3=0),"",INT(LOG10((BD3))))</f>
        <v/>
      </c>
      <c r="BE21" s="4" t="str">
        <f t="shared" si="1"/>
        <v/>
      </c>
      <c r="BF21" s="4" t="str">
        <f t="shared" si="1"/>
        <v/>
      </c>
      <c r="BG21" s="4" t="str">
        <f>IF(OR(BF3="",BF3=0,BN3=""),"",INT(LOG10((BN3))))</f>
        <v/>
      </c>
      <c r="BH21" s="4" t="s">
        <v>0</v>
      </c>
      <c r="BI21" s="4">
        <v>1</v>
      </c>
      <c r="BJ21" s="4" t="str">
        <f>IF($BF3="","",INT($BF3/$BI21))</f>
        <v/>
      </c>
      <c r="BK21" s="4" t="str">
        <f>IF($BF3="","",IF(OR(AND($BF3=BI21*BJ21,$BJ21&gt;=10),($BF3-BI21*BJ21)&gt;0),"","."&amp;$BF3-BI21*BJ21))</f>
        <v/>
      </c>
      <c r="BL21" s="4" t="str">
        <f>IF($BN3="","",INT($BN3/$BI21))</f>
        <v/>
      </c>
      <c r="BM21" s="4" t="str">
        <f>IF(OR($BF3="",$BN3=""),"",IF(OR(AND($BN3=BI21*BL21,$BL21&gt;=10),($BN3-BI21*BL21)&gt;0),"","."&amp;$BN3-BI21*BL21))</f>
        <v/>
      </c>
      <c r="BN21" s="8"/>
      <c r="BO21" s="54"/>
      <c r="BP21" s="8"/>
      <c r="BQ21" s="8"/>
      <c r="BR21" s="54"/>
      <c r="BS21" s="54"/>
      <c r="BU21" t="s">
        <v>50</v>
      </c>
      <c r="BV21">
        <v>12</v>
      </c>
      <c r="BW21">
        <v>12</v>
      </c>
      <c r="CB21" s="40">
        <v>19</v>
      </c>
      <c r="CC21" s="40">
        <v>18</v>
      </c>
      <c r="CD21" s="40">
        <v>18</v>
      </c>
      <c r="CF21" t="s">
        <v>99</v>
      </c>
      <c r="CG21" t="s">
        <v>1100</v>
      </c>
    </row>
    <row r="22" spans="1:85">
      <c r="B22" s="390" t="s">
        <v>2022</v>
      </c>
      <c r="C22" s="390"/>
      <c r="D22" s="390"/>
      <c r="E22" s="390"/>
      <c r="F22" s="390"/>
      <c r="G22" s="390"/>
      <c r="H22" s="390"/>
      <c r="I22" s="391"/>
      <c r="J22" s="391"/>
      <c r="K22" s="391" t="s">
        <v>2023</v>
      </c>
      <c r="L22" s="391"/>
      <c r="AZ22" s="27"/>
      <c r="BC22" s="4" t="s">
        <v>1</v>
      </c>
      <c r="BD22" s="4" t="str">
        <f t="shared" si="1"/>
        <v/>
      </c>
      <c r="BE22" s="4" t="str">
        <f t="shared" si="1"/>
        <v/>
      </c>
      <c r="BF22" s="4" t="str">
        <f t="shared" si="1"/>
        <v/>
      </c>
      <c r="BG22" s="4" t="str">
        <f>IF(OR(BF4="",BF4=0,BN4=""),"",INT(LOG10((BN4))))</f>
        <v/>
      </c>
      <c r="BH22" s="4" t="s">
        <v>1</v>
      </c>
      <c r="BI22" s="4">
        <v>1</v>
      </c>
      <c r="BJ22" s="4" t="str">
        <f>IF($BF4="","",INT($BF4/$BI22))</f>
        <v/>
      </c>
      <c r="BK22" s="4" t="str">
        <f>IF($BF4="","",IF(OR(AND($BF4=BI22*BJ22,$BJ22&gt;=10),($BF4-BI22*BJ22)&gt;0),"","."&amp;$BF4-BI22*BJ22))</f>
        <v/>
      </c>
      <c r="BL22" s="4" t="str">
        <f>IF($BN4="","",INT($BN4/$BI22))</f>
        <v/>
      </c>
      <c r="BM22" s="4" t="str">
        <f>IF(OR($BF4="",BN4=""),"",IF(OR(AND($BN4=BI22*BL22,$BL22&gt;=10),($BN4-BI22*BL22)&gt;0),"","."&amp;$BN4-BI22*BL22))</f>
        <v/>
      </c>
      <c r="BN22" s="8"/>
      <c r="BO22" s="54"/>
      <c r="BP22" s="8"/>
      <c r="BQ22" s="8"/>
      <c r="BR22" s="54"/>
      <c r="BS22" s="54"/>
      <c r="CA22" s="40"/>
      <c r="CB22" s="40">
        <v>20</v>
      </c>
      <c r="CC22" s="40">
        <v>19</v>
      </c>
      <c r="CD22" s="40">
        <v>19</v>
      </c>
      <c r="CF22" t="s">
        <v>100</v>
      </c>
      <c r="CG22" t="s">
        <v>1101</v>
      </c>
    </row>
    <row r="23" spans="1:85">
      <c r="B23" s="70"/>
      <c r="C23" s="70"/>
      <c r="D23" s="70"/>
      <c r="E23" s="70"/>
      <c r="F23" s="70"/>
      <c r="G23" s="70"/>
      <c r="H23" s="70"/>
      <c r="I23" s="27"/>
      <c r="J23" s="27"/>
      <c r="K23" s="27"/>
      <c r="L23" s="27"/>
      <c r="AZ23" s="27"/>
      <c r="BC23" s="6" t="s">
        <v>2</v>
      </c>
      <c r="BD23" s="4" t="str">
        <f t="shared" si="1"/>
        <v/>
      </c>
      <c r="BE23" s="4" t="str">
        <f t="shared" si="1"/>
        <v/>
      </c>
      <c r="BF23" s="4" t="str">
        <f t="shared" si="1"/>
        <v/>
      </c>
      <c r="BH23" s="6" t="s">
        <v>2</v>
      </c>
      <c r="BI23" s="4">
        <v>1</v>
      </c>
      <c r="BJ23" s="4" t="str">
        <f>IF(OR($BF5="",$BF5="不要"),"",INT($BF5/$BI23))</f>
        <v/>
      </c>
      <c r="BK23" s="4" t="str">
        <f>IF(OR($BF5="",$BF5="不要"),"",IF(OR(AND($BF5=BI23*BJ23,$BJ23&gt;=10),($BF5-BI23*BJ23)&gt;0),"","."&amp;$BF5-BI23*BJ23))</f>
        <v/>
      </c>
      <c r="BL23" s="4" t="str">
        <f>IF(OR($BF5="",$BF5="不要",BN5=""),"",INT($BN5/$BI23))</f>
        <v/>
      </c>
      <c r="BM23" s="4" t="str">
        <f>IF(OR($BF5="",$BF5="不要",BR5=""),"",IF(OR(AND($BR5=BI23*BL23,$BL23&gt;=10),($BR5-BI23*BL23)&gt;0),"","."&amp;$BR5-BI23*BL23))</f>
        <v/>
      </c>
      <c r="BN23" s="8"/>
      <c r="BO23" s="54"/>
      <c r="BP23" s="8"/>
      <c r="BQ23" s="8"/>
      <c r="BR23" s="54"/>
      <c r="BS23" s="54"/>
      <c r="CB23" s="40">
        <v>21</v>
      </c>
      <c r="CC23" s="40">
        <v>20</v>
      </c>
      <c r="CD23" s="40">
        <v>20</v>
      </c>
      <c r="CF23" t="s">
        <v>102</v>
      </c>
      <c r="CG23" t="s">
        <v>1102</v>
      </c>
    </row>
    <row r="24" spans="1:85" ht="14.25" thickBot="1">
      <c r="B24" s="113" t="s">
        <v>2027</v>
      </c>
      <c r="C24" s="113"/>
      <c r="D24" s="113"/>
      <c r="E24" s="113"/>
      <c r="F24" s="113"/>
      <c r="G24" s="113"/>
      <c r="H24" s="113"/>
      <c r="I24" s="14"/>
      <c r="J24" s="14"/>
      <c r="K24" s="14"/>
      <c r="L24" s="14"/>
      <c r="M24" s="7"/>
      <c r="W24" s="71" t="s">
        <v>2051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Z24" s="27"/>
      <c r="BC24" s="8"/>
      <c r="BD24" s="8"/>
      <c r="BE24" s="8"/>
      <c r="BF24" s="31"/>
      <c r="BG24" s="54"/>
      <c r="BH24" s="54"/>
      <c r="BI24" s="8"/>
      <c r="BJ24" s="8"/>
      <c r="BK24" s="55"/>
      <c r="BL24" s="56"/>
      <c r="BM24" s="56"/>
      <c r="BN24" s="8"/>
      <c r="BO24" s="54"/>
      <c r="BP24" s="8"/>
      <c r="BQ24" s="8"/>
      <c r="BR24" s="54"/>
      <c r="BS24" s="54"/>
      <c r="CB24" s="40">
        <v>22</v>
      </c>
      <c r="CC24" s="40">
        <v>21</v>
      </c>
      <c r="CD24" s="40">
        <v>21</v>
      </c>
      <c r="CF24" t="s">
        <v>104</v>
      </c>
      <c r="CG24" t="s">
        <v>1103</v>
      </c>
    </row>
    <row r="25" spans="1:85" ht="14.25" thickBot="1">
      <c r="B25" s="325" t="s">
        <v>2026</v>
      </c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7"/>
      <c r="W25" s="156" t="s">
        <v>2052</v>
      </c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81"/>
      <c r="AZ25" s="27"/>
      <c r="BC25" s="8"/>
      <c r="BD25" s="8"/>
      <c r="BE25" s="8"/>
      <c r="BF25" s="31"/>
      <c r="BG25" s="54"/>
      <c r="BH25" s="54"/>
      <c r="BI25" s="8"/>
      <c r="BJ25" s="8"/>
      <c r="BK25" s="55"/>
      <c r="BL25" s="56"/>
      <c r="BM25" s="56"/>
      <c r="BN25" s="8"/>
      <c r="BO25" s="54"/>
      <c r="BP25" s="8"/>
      <c r="BQ25" s="8"/>
      <c r="BR25" s="54"/>
      <c r="BS25" s="54"/>
      <c r="CB25" s="40">
        <v>23</v>
      </c>
      <c r="CC25" s="40">
        <v>22</v>
      </c>
      <c r="CD25" s="40">
        <v>22</v>
      </c>
      <c r="CF25" t="s">
        <v>105</v>
      </c>
      <c r="CG25" t="s">
        <v>1104</v>
      </c>
    </row>
    <row r="26" spans="1:85" ht="15" thickTop="1" thickBot="1"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7"/>
      <c r="W26" s="336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8"/>
      <c r="AZ26" s="27"/>
      <c r="BC26" s="4"/>
      <c r="BD26" s="4" t="s">
        <v>1064</v>
      </c>
      <c r="BE26" s="4" t="s">
        <v>10</v>
      </c>
      <c r="BF26" s="31"/>
      <c r="BG26" s="54"/>
      <c r="BH26" s="54"/>
      <c r="BI26" s="8"/>
      <c r="BJ26" s="8"/>
      <c r="BK26" s="55"/>
      <c r="BL26" s="56"/>
      <c r="BM26" s="56"/>
      <c r="BN26" s="8"/>
      <c r="BO26" s="54"/>
      <c r="BP26" s="8"/>
      <c r="BQ26" s="8"/>
      <c r="BR26" s="54"/>
      <c r="BS26" s="54"/>
      <c r="CB26" s="40">
        <v>24</v>
      </c>
      <c r="CC26" s="40">
        <v>23</v>
      </c>
      <c r="CD26" s="40">
        <v>23</v>
      </c>
      <c r="CF26" t="s">
        <v>106</v>
      </c>
      <c r="CG26" t="s">
        <v>1105</v>
      </c>
    </row>
    <row r="27" spans="1:85">
      <c r="AZ27" s="27"/>
      <c r="BC27" s="4" t="s">
        <v>0</v>
      </c>
      <c r="BD27" s="4" t="str">
        <f>IF(Y37="","",IF(Y37&lt;=20,Y37,20))</f>
        <v/>
      </c>
      <c r="BE27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1),"",IF(VLOOKUP($B$20,$BU$3:$BW$21,2,0)="",BD27,VLOOKUP($B$20,$BU$3:$BW$21,2,0))))))</f>
        <v/>
      </c>
      <c r="BF27" s="16"/>
      <c r="BL27" t="str">
        <f>IF(BF5="","",IF(AND($BD$8=TRUE,$BD$9=TRUE),"&lt;"&amp;BG5,IF(AND($BF$8=TRUE,$BF$9=TRUE),BK5,IF(AND($BE$8=TRUE,$BE$9=TRUE),BJ5,IF(AND($BD$8=FALSE,$BD$9=TRUE),BL3,IF(AND($BD$8=TRUE,$BD$9=FALSE),BL4,""))))))</f>
        <v/>
      </c>
      <c r="BN27" s="8"/>
      <c r="BO27" s="54"/>
      <c r="BP27" s="8"/>
      <c r="BQ27" s="8"/>
      <c r="BR27" s="54"/>
      <c r="BS27" s="54"/>
      <c r="CB27" s="40">
        <v>25</v>
      </c>
      <c r="CD27" s="40">
        <v>24</v>
      </c>
      <c r="CF27" t="s">
        <v>107</v>
      </c>
      <c r="CG27" t="s">
        <v>1106</v>
      </c>
    </row>
    <row r="28" spans="1:85" ht="14.25" thickBot="1">
      <c r="B28" s="114" t="s">
        <v>2019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Z28" s="27"/>
      <c r="BC28" s="4" t="s">
        <v>1</v>
      </c>
      <c r="BD28" s="4" t="str">
        <f>IF(Y38="","",IF(Y38&lt;=20,Y38,20))</f>
        <v/>
      </c>
      <c r="BE28" s="4" t="str">
        <f>IF($B$20="選択してください","",IF(VLOOKUP($B$20,$BU$3:$BW$21,3,0)="",BD28,VLOOKUP($B$20,$BU$3:$BW$21,3,0)))</f>
        <v/>
      </c>
      <c r="BF28" s="8"/>
      <c r="BG28">
        <f>IF(BD3&lt;BF3,"",1)</f>
        <v>1</v>
      </c>
      <c r="BN28" s="8"/>
      <c r="BO28" s="54"/>
      <c r="BP28" s="8"/>
      <c r="BQ28" s="8"/>
      <c r="BR28" s="54"/>
      <c r="BS28" s="54"/>
      <c r="CB28" s="40">
        <v>26</v>
      </c>
      <c r="CD28" s="40">
        <v>25</v>
      </c>
      <c r="CF28" t="s">
        <v>108</v>
      </c>
      <c r="CG28" t="s">
        <v>1107</v>
      </c>
    </row>
    <row r="29" spans="1:85">
      <c r="A29" s="60"/>
      <c r="B29" s="156" t="s">
        <v>2001</v>
      </c>
      <c r="C29" s="157"/>
      <c r="D29" s="157"/>
      <c r="E29" s="157"/>
      <c r="F29" s="157"/>
      <c r="G29" s="242"/>
      <c r="H29" s="252" t="s">
        <v>1072</v>
      </c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4"/>
      <c r="AC29" s="293" t="s">
        <v>2024</v>
      </c>
      <c r="AD29" s="157"/>
      <c r="AE29" s="157"/>
      <c r="AF29" s="157"/>
      <c r="AG29" s="157"/>
      <c r="AH29" s="157"/>
      <c r="AI29" s="157"/>
      <c r="AJ29" s="157"/>
      <c r="AK29" s="296" t="s">
        <v>2025</v>
      </c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81"/>
      <c r="AZ29" s="27"/>
      <c r="BN29" s="8"/>
      <c r="BO29" s="54"/>
      <c r="BP29" s="8"/>
      <c r="BQ29" s="8"/>
      <c r="BR29" s="54"/>
      <c r="BS29" s="54"/>
      <c r="CB29" s="40">
        <v>27</v>
      </c>
      <c r="CD29" s="40">
        <v>26</v>
      </c>
      <c r="CF29" t="s">
        <v>109</v>
      </c>
      <c r="CG29" t="s">
        <v>1108</v>
      </c>
    </row>
    <row r="30" spans="1:85" ht="14.25" thickBot="1">
      <c r="A30" s="60"/>
      <c r="B30" s="243"/>
      <c r="C30" s="244"/>
      <c r="D30" s="244"/>
      <c r="E30" s="244"/>
      <c r="F30" s="244"/>
      <c r="G30" s="245"/>
      <c r="H30" s="298" t="s">
        <v>2018</v>
      </c>
      <c r="I30" s="299"/>
      <c r="J30" s="299"/>
      <c r="K30" s="299"/>
      <c r="L30" s="299"/>
      <c r="M30" s="299"/>
      <c r="N30" s="299"/>
      <c r="O30" s="299"/>
      <c r="P30" s="299"/>
      <c r="Q30" s="300"/>
      <c r="R30" s="298" t="s">
        <v>2014</v>
      </c>
      <c r="S30" s="299"/>
      <c r="T30" s="299"/>
      <c r="U30" s="299"/>
      <c r="V30" s="300"/>
      <c r="W30" s="66"/>
      <c r="X30" s="299" t="s">
        <v>2015</v>
      </c>
      <c r="Y30" s="299"/>
      <c r="Z30" s="299"/>
      <c r="AA30" s="299"/>
      <c r="AB30" s="300"/>
      <c r="AC30" s="294"/>
      <c r="AD30" s="244"/>
      <c r="AE30" s="244"/>
      <c r="AF30" s="244"/>
      <c r="AG30" s="244"/>
      <c r="AH30" s="244"/>
      <c r="AI30" s="244"/>
      <c r="AJ30" s="244"/>
      <c r="AK30" s="29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97"/>
      <c r="AX30" s="16"/>
      <c r="AY30" s="16"/>
      <c r="AZ30" s="27"/>
      <c r="BC30" s="4"/>
      <c r="BD30" s="4" t="s">
        <v>2016</v>
      </c>
      <c r="BE30" s="4" t="s">
        <v>2017</v>
      </c>
      <c r="BN30" s="8"/>
      <c r="BO30" s="54"/>
      <c r="BP30" s="8"/>
      <c r="BQ30" s="8"/>
      <c r="BR30" s="54"/>
      <c r="BS30" s="54"/>
      <c r="CB30" s="40">
        <v>28</v>
      </c>
      <c r="CD30" s="40">
        <v>27</v>
      </c>
      <c r="CF30" t="s">
        <v>110</v>
      </c>
      <c r="CG30" t="s">
        <v>1109</v>
      </c>
    </row>
    <row r="31" spans="1:85" ht="14.25" thickTop="1">
      <c r="A31" s="60"/>
      <c r="B31" s="222" t="s">
        <v>0</v>
      </c>
      <c r="C31" s="223"/>
      <c r="D31" s="223"/>
      <c r="E31" s="223"/>
      <c r="F31" s="223"/>
      <c r="G31" s="224"/>
      <c r="H31" s="225"/>
      <c r="I31" s="226"/>
      <c r="J31" s="226"/>
      <c r="K31" s="63" t="s">
        <v>1067</v>
      </c>
      <c r="L31" s="265"/>
      <c r="M31" s="265"/>
      <c r="N31" s="63" t="s">
        <v>1068</v>
      </c>
      <c r="O31" s="265"/>
      <c r="P31" s="265"/>
      <c r="Q31" s="64" t="s">
        <v>1069</v>
      </c>
      <c r="R31" s="279"/>
      <c r="S31" s="280"/>
      <c r="T31" s="62" t="s">
        <v>1073</v>
      </c>
      <c r="U31" s="265"/>
      <c r="V31" s="266"/>
      <c r="W31" s="67" t="s">
        <v>1074</v>
      </c>
      <c r="X31" s="280"/>
      <c r="Y31" s="280"/>
      <c r="Z31" s="62" t="s">
        <v>1073</v>
      </c>
      <c r="AA31" s="223"/>
      <c r="AB31" s="224"/>
      <c r="AC31" s="331"/>
      <c r="AD31" s="124"/>
      <c r="AE31" s="124"/>
      <c r="AF31" s="124"/>
      <c r="AG31" s="124"/>
      <c r="AH31" s="124"/>
      <c r="AI31" s="124"/>
      <c r="AJ31" s="124"/>
      <c r="AK31" s="301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2"/>
      <c r="AW31" s="303"/>
      <c r="AX31" s="16"/>
      <c r="AY31" s="16"/>
      <c r="AZ31" s="27"/>
      <c r="BC31" s="4" t="s">
        <v>2012</v>
      </c>
      <c r="BD31" s="69" t="str">
        <f>IF(OR(R31="",U31=""),"",R31&amp;":"&amp;U31)</f>
        <v/>
      </c>
      <c r="BE31" s="4" t="str">
        <f>IF(OR(X31="",AA31=""),"",X31&amp;":"&amp;AA31)</f>
        <v/>
      </c>
      <c r="BF31" s="65" t="str">
        <f>IF(OR(BD31="",BE31=""),"",IF((BE31-BD31)&lt;0,"-",BE31-BD31))</f>
        <v/>
      </c>
      <c r="BN31" s="8"/>
      <c r="BO31" s="54"/>
      <c r="BP31" s="8"/>
      <c r="BQ31" s="8"/>
      <c r="BR31" s="54"/>
      <c r="BS31" s="54"/>
      <c r="CB31" s="40">
        <v>29</v>
      </c>
      <c r="CD31" s="40">
        <v>28</v>
      </c>
      <c r="CF31" t="s">
        <v>111</v>
      </c>
      <c r="CG31" t="s">
        <v>1110</v>
      </c>
    </row>
    <row r="32" spans="1:85" ht="14.25" thickBot="1">
      <c r="A32" s="60"/>
      <c r="B32" s="158" t="s">
        <v>1</v>
      </c>
      <c r="C32" s="159"/>
      <c r="D32" s="159"/>
      <c r="E32" s="159"/>
      <c r="F32" s="159"/>
      <c r="G32" s="221"/>
      <c r="H32" s="307"/>
      <c r="I32" s="308"/>
      <c r="J32" s="308"/>
      <c r="K32" s="36" t="s">
        <v>1067</v>
      </c>
      <c r="L32" s="176"/>
      <c r="M32" s="176"/>
      <c r="N32" s="36" t="s">
        <v>1068</v>
      </c>
      <c r="O32" s="176"/>
      <c r="P32" s="176"/>
      <c r="Q32" s="61" t="s">
        <v>1069</v>
      </c>
      <c r="R32" s="292"/>
      <c r="S32" s="220"/>
      <c r="T32" s="46" t="s">
        <v>1073</v>
      </c>
      <c r="U32" s="176"/>
      <c r="V32" s="219"/>
      <c r="W32" s="68" t="s">
        <v>1074</v>
      </c>
      <c r="X32" s="220"/>
      <c r="Y32" s="220"/>
      <c r="Z32" s="46" t="s">
        <v>1073</v>
      </c>
      <c r="AA32" s="159"/>
      <c r="AB32" s="221"/>
      <c r="AC32" s="332"/>
      <c r="AD32" s="159"/>
      <c r="AE32" s="159"/>
      <c r="AF32" s="159"/>
      <c r="AG32" s="159"/>
      <c r="AH32" s="159"/>
      <c r="AI32" s="159"/>
      <c r="AJ32" s="159"/>
      <c r="AK32" s="304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6"/>
      <c r="AX32" s="16"/>
      <c r="AY32" s="16"/>
      <c r="AZ32" s="27"/>
      <c r="BC32" s="4" t="s">
        <v>2013</v>
      </c>
      <c r="BD32" s="69" t="str">
        <f>IF(OR(R32="",U32=""),"",R32&amp;":"&amp;U32)</f>
        <v/>
      </c>
      <c r="BE32" s="4" t="str">
        <f>IF(OR(X32="",AA32=""),"",X32&amp;":"&amp;AA32)</f>
        <v/>
      </c>
      <c r="BF32" s="65" t="str">
        <f>IF(OR(BD32="",BE32=""),"",IF((BE32-BD32)&lt;0,"-",BE32-BD32))</f>
        <v/>
      </c>
      <c r="BN32" s="8"/>
      <c r="BO32" s="54"/>
      <c r="BP32" s="8"/>
      <c r="BQ32" s="8"/>
      <c r="BR32" s="54"/>
      <c r="BS32" s="54"/>
      <c r="CB32" s="40">
        <v>30</v>
      </c>
      <c r="CD32" s="40">
        <v>29</v>
      </c>
      <c r="CF32" t="s">
        <v>112</v>
      </c>
      <c r="CG32" t="s">
        <v>1111</v>
      </c>
    </row>
    <row r="33" spans="2:85"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28"/>
      <c r="AS33" s="27"/>
      <c r="AT33" s="27"/>
      <c r="AU33" s="27"/>
      <c r="AV33" s="27"/>
      <c r="AW33" s="27"/>
      <c r="AX33" s="27"/>
      <c r="AY33" s="27"/>
      <c r="AZ33" s="27"/>
      <c r="BN33" s="8"/>
      <c r="BO33" s="54"/>
      <c r="BP33" s="8"/>
      <c r="BQ33" s="8"/>
      <c r="BR33" s="54"/>
      <c r="BS33" s="54"/>
      <c r="CB33" s="40">
        <v>31</v>
      </c>
      <c r="CD33" s="40">
        <v>30</v>
      </c>
      <c r="CF33" t="s">
        <v>113</v>
      </c>
      <c r="CG33" t="s">
        <v>1112</v>
      </c>
    </row>
    <row r="34" spans="2:85" ht="14.25" thickBot="1">
      <c r="B34" s="115" t="s">
        <v>2020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28"/>
      <c r="AS34" s="27"/>
      <c r="AT34" s="27"/>
      <c r="AU34" s="27"/>
      <c r="AV34" s="27"/>
      <c r="AW34" s="27"/>
      <c r="AX34" s="27"/>
      <c r="AY34" s="27"/>
      <c r="BC34" s="4"/>
      <c r="BD34" s="4" t="s">
        <v>3</v>
      </c>
      <c r="BE34" s="4" t="s">
        <v>4</v>
      </c>
      <c r="CB34" s="40"/>
      <c r="CD34" s="40">
        <v>31</v>
      </c>
      <c r="CF34" t="s">
        <v>114</v>
      </c>
      <c r="CG34" t="s">
        <v>1113</v>
      </c>
    </row>
    <row r="35" spans="2:85">
      <c r="B35" s="156" t="s">
        <v>2001</v>
      </c>
      <c r="C35" s="157"/>
      <c r="D35" s="157"/>
      <c r="E35" s="157"/>
      <c r="F35" s="157"/>
      <c r="G35" s="242"/>
      <c r="H35" s="246" t="s">
        <v>2003</v>
      </c>
      <c r="I35" s="247"/>
      <c r="J35" s="247"/>
      <c r="K35" s="247"/>
      <c r="L35" s="248"/>
      <c r="M35" s="246" t="s">
        <v>2004</v>
      </c>
      <c r="N35" s="247"/>
      <c r="O35" s="247"/>
      <c r="P35" s="247"/>
      <c r="Q35" s="248"/>
      <c r="R35" s="252" t="s">
        <v>2037</v>
      </c>
      <c r="S35" s="253"/>
      <c r="T35" s="253"/>
      <c r="U35" s="253"/>
      <c r="V35" s="253"/>
      <c r="W35" s="253"/>
      <c r="X35" s="254"/>
      <c r="Y35" s="173" t="s">
        <v>2007</v>
      </c>
      <c r="Z35" s="173"/>
      <c r="AA35" s="173"/>
      <c r="AB35" s="173"/>
      <c r="AC35" s="255"/>
      <c r="AD35" s="258" t="s">
        <v>2006</v>
      </c>
      <c r="AE35" s="173"/>
      <c r="AF35" s="173"/>
      <c r="AG35" s="173"/>
      <c r="AH35" s="173"/>
      <c r="AI35" s="173"/>
      <c r="AJ35" s="173"/>
      <c r="AK35" s="174"/>
      <c r="BC35" s="4" t="s">
        <v>0</v>
      </c>
      <c r="BD35" s="4" t="str">
        <f>IF(H37="","",H37)</f>
        <v/>
      </c>
      <c r="BE35" s="4" t="str">
        <f>IF(M37="","",M37)</f>
        <v/>
      </c>
      <c r="BF35" t="str">
        <f>IF(OR(BD35="",BE35=""),"",BE35-BD35)</f>
        <v/>
      </c>
      <c r="CB35" s="40"/>
      <c r="CD35" s="40">
        <v>32</v>
      </c>
      <c r="CF35" t="s">
        <v>115</v>
      </c>
      <c r="CG35" t="s">
        <v>1114</v>
      </c>
    </row>
    <row r="36" spans="2:85" ht="14.25" customHeight="1" thickBot="1">
      <c r="B36" s="243"/>
      <c r="C36" s="244"/>
      <c r="D36" s="244"/>
      <c r="E36" s="244"/>
      <c r="F36" s="244"/>
      <c r="G36" s="245"/>
      <c r="H36" s="249"/>
      <c r="I36" s="250"/>
      <c r="J36" s="250"/>
      <c r="K36" s="250"/>
      <c r="L36" s="251"/>
      <c r="M36" s="249"/>
      <c r="N36" s="250"/>
      <c r="O36" s="250"/>
      <c r="P36" s="250"/>
      <c r="Q36" s="251"/>
      <c r="R36" s="261" t="s">
        <v>2005</v>
      </c>
      <c r="S36" s="262"/>
      <c r="T36" s="262"/>
      <c r="U36" s="262"/>
      <c r="V36" s="262"/>
      <c r="W36" s="262"/>
      <c r="X36" s="263"/>
      <c r="Y36" s="256"/>
      <c r="Z36" s="256"/>
      <c r="AA36" s="256"/>
      <c r="AB36" s="256"/>
      <c r="AC36" s="257"/>
      <c r="AD36" s="259"/>
      <c r="AE36" s="256"/>
      <c r="AF36" s="256"/>
      <c r="AG36" s="256"/>
      <c r="AH36" s="256"/>
      <c r="AI36" s="256"/>
      <c r="AJ36" s="256"/>
      <c r="AK36" s="260"/>
      <c r="BC36" s="4" t="s">
        <v>1</v>
      </c>
      <c r="BD36" s="4" t="str">
        <f>IF(H38="","",H38)</f>
        <v/>
      </c>
      <c r="BE36" s="4" t="str">
        <f>IF(M38="","",M38)</f>
        <v/>
      </c>
      <c r="BF36" t="str">
        <f>IF(OR(BD36="",BE36=""),"",BE36-BD36)</f>
        <v/>
      </c>
      <c r="CB36" s="40"/>
      <c r="CD36" s="40">
        <v>33</v>
      </c>
      <c r="CF36" t="s">
        <v>116</v>
      </c>
      <c r="CG36" t="s">
        <v>1115</v>
      </c>
    </row>
    <row r="37" spans="2:85" ht="14.25" customHeight="1" thickTop="1">
      <c r="B37" s="222" t="s">
        <v>0</v>
      </c>
      <c r="C37" s="223"/>
      <c r="D37" s="223"/>
      <c r="E37" s="223"/>
      <c r="F37" s="223"/>
      <c r="G37" s="224"/>
      <c r="H37" s="264"/>
      <c r="I37" s="265"/>
      <c r="J37" s="265"/>
      <c r="K37" s="265"/>
      <c r="L37" s="266"/>
      <c r="M37" s="264"/>
      <c r="N37" s="265"/>
      <c r="O37" s="265"/>
      <c r="P37" s="265"/>
      <c r="Q37" s="266"/>
      <c r="R37" s="264"/>
      <c r="S37" s="265"/>
      <c r="T37" s="265"/>
      <c r="U37" s="265"/>
      <c r="V37" s="265"/>
      <c r="W37" s="265"/>
      <c r="X37" s="266"/>
      <c r="Y37" s="267"/>
      <c r="Z37" s="267"/>
      <c r="AA37" s="267"/>
      <c r="AB37" s="267"/>
      <c r="AC37" s="268"/>
      <c r="AD37" s="269" t="str">
        <f>BE27</f>
        <v/>
      </c>
      <c r="AE37" s="270"/>
      <c r="AF37" s="270"/>
      <c r="AG37" s="270"/>
      <c r="AH37" s="270"/>
      <c r="AI37" s="270"/>
      <c r="AJ37" s="270"/>
      <c r="AK37" s="271"/>
      <c r="CB37" s="40"/>
      <c r="CD37" s="40">
        <v>34</v>
      </c>
      <c r="CF37" t="s">
        <v>117</v>
      </c>
      <c r="CG37" t="s">
        <v>1116</v>
      </c>
    </row>
    <row r="38" spans="2:85" ht="14.25" thickBot="1">
      <c r="B38" s="158" t="s">
        <v>1</v>
      </c>
      <c r="C38" s="159"/>
      <c r="D38" s="159"/>
      <c r="E38" s="159"/>
      <c r="F38" s="159"/>
      <c r="G38" s="221"/>
      <c r="H38" s="275"/>
      <c r="I38" s="176"/>
      <c r="J38" s="176"/>
      <c r="K38" s="176"/>
      <c r="L38" s="219"/>
      <c r="M38" s="275"/>
      <c r="N38" s="176"/>
      <c r="O38" s="176"/>
      <c r="P38" s="176"/>
      <c r="Q38" s="219"/>
      <c r="R38" s="275"/>
      <c r="S38" s="176"/>
      <c r="T38" s="176"/>
      <c r="U38" s="176"/>
      <c r="V38" s="176"/>
      <c r="W38" s="176"/>
      <c r="X38" s="219"/>
      <c r="Y38" s="276"/>
      <c r="Z38" s="277"/>
      <c r="AA38" s="277"/>
      <c r="AB38" s="277"/>
      <c r="AC38" s="278"/>
      <c r="AD38" s="272"/>
      <c r="AE38" s="273"/>
      <c r="AF38" s="273"/>
      <c r="AG38" s="273"/>
      <c r="AH38" s="273"/>
      <c r="AI38" s="273"/>
      <c r="AJ38" s="273"/>
      <c r="AK38" s="274"/>
      <c r="BC38" s="4" t="s">
        <v>2030</v>
      </c>
      <c r="BD38" s="4"/>
      <c r="BE38" s="4"/>
      <c r="BF38" s="4" t="s">
        <v>5</v>
      </c>
      <c r="BG38" s="4" t="s">
        <v>7</v>
      </c>
      <c r="BH38" s="4" t="s">
        <v>25</v>
      </c>
      <c r="BI38" s="4"/>
      <c r="BJ38" s="4"/>
      <c r="BK38" s="4" t="s">
        <v>13</v>
      </c>
      <c r="BL38" s="4"/>
      <c r="BM38" s="4"/>
      <c r="BN38" s="4" t="s">
        <v>8</v>
      </c>
      <c r="BO38" s="4" t="s">
        <v>1065</v>
      </c>
      <c r="BP38" s="4"/>
      <c r="BQ38" s="4"/>
      <c r="BR38" s="4" t="s">
        <v>12</v>
      </c>
      <c r="BS38" s="4"/>
      <c r="CB38" s="40"/>
      <c r="CD38" s="40">
        <v>35</v>
      </c>
      <c r="CF38" t="s">
        <v>118</v>
      </c>
      <c r="CG38" t="s">
        <v>1117</v>
      </c>
    </row>
    <row r="39" spans="2:85">
      <c r="D39" s="28"/>
      <c r="E39" s="28"/>
      <c r="F39" s="28"/>
      <c r="G39" s="28"/>
      <c r="H39" s="8"/>
      <c r="BC39" s="4"/>
      <c r="BD39" s="4" t="s">
        <v>3</v>
      </c>
      <c r="BE39" s="4" t="s">
        <v>4</v>
      </c>
      <c r="BF39" s="4" t="s">
        <v>6</v>
      </c>
      <c r="BG39" s="4" t="s">
        <v>15</v>
      </c>
      <c r="BH39" s="4" t="s">
        <v>19</v>
      </c>
      <c r="BI39" s="4" t="s">
        <v>20</v>
      </c>
      <c r="BJ39" s="4" t="s">
        <v>21</v>
      </c>
      <c r="BK39" s="4"/>
      <c r="BL39" s="4" t="s">
        <v>28</v>
      </c>
      <c r="BM39" s="4" t="s">
        <v>27</v>
      </c>
      <c r="BN39" s="4" t="s">
        <v>6</v>
      </c>
      <c r="BO39" s="4" t="s">
        <v>19</v>
      </c>
      <c r="BP39" s="4" t="s">
        <v>20</v>
      </c>
      <c r="BQ39" s="4" t="s">
        <v>21</v>
      </c>
      <c r="BR39" s="4"/>
      <c r="BS39" s="4" t="s">
        <v>28</v>
      </c>
      <c r="CB39" s="40"/>
      <c r="CD39" s="40">
        <v>36</v>
      </c>
      <c r="CF39" t="s">
        <v>119</v>
      </c>
      <c r="CG39" t="s">
        <v>1118</v>
      </c>
    </row>
    <row r="40" spans="2:85" ht="14.25" thickBot="1">
      <c r="B40" s="110" t="s">
        <v>2021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BC40" s="4" t="s">
        <v>0</v>
      </c>
      <c r="BD40" s="4" t="str">
        <f>IF(H62="","",H62)</f>
        <v/>
      </c>
      <c r="BE40" s="4" t="str">
        <f>IF(M62="","",M62)</f>
        <v/>
      </c>
      <c r="BF40" s="4" t="str">
        <f>IF(R62="","",R62)</f>
        <v/>
      </c>
      <c r="BG40" s="6" t="str">
        <f>IF(BF40="","",IF(BF40&lt;BD40,BD40,""))</f>
        <v/>
      </c>
      <c r="BH40" s="6" t="str">
        <f>IF($BF40="","",IF(AND($BD40&lt;=$BF40,$BF40&lt;$BE40),MID(TEXT(ROUNDDOWN($BF40,1-INT(LOG10($BF40))),"0.0E+00"),1,3)*10^(INT(LOG10($BF40))),""))</f>
        <v/>
      </c>
      <c r="BI40" s="4" t="str">
        <f>IF($BF$3="","",IF(AND($BD40&lt;=$BF40,$BF40&lt;$BE40),ROUNDDOWN($BF40,$BD53),""))</f>
        <v/>
      </c>
      <c r="BJ40" s="4" t="str">
        <f>IF($BF$3="","",IF(BH40&lt;BI40,BH40,BI40))</f>
        <v/>
      </c>
      <c r="BK40" s="41" t="str">
        <f>IF(BF40="","",IF($BE40&lt;=$BF40,ROUNDDOWN($BF40,1-INT(LOG10($BF40))),""))</f>
        <v/>
      </c>
      <c r="BL40" s="42" t="str">
        <f>IF(BF40="","",IF(BF40&lt;BD40,"&lt;"&amp;BG40,IF(AND(BD40&lt;=BF40,BF40&lt;BE40),BJ40&amp;BG53,IF(BE40&lt;=BF40,BK40&amp;BI53&amp;BJ53,""))))</f>
        <v/>
      </c>
      <c r="BM40" s="42" t="str">
        <f>IF(BE45=FALSE,BL40,"("&amp;BL40&amp;")")</f>
        <v/>
      </c>
      <c r="BN40" s="4" t="str">
        <f>IF(OR(BF40="",$BD$65="",$BE$65="「水銀排出施設の種類」を選択してください",$B$20=""),"",IF(BD45=TRUE,"不要",BF40*(21-$BE$65)/(21-$BD$65)))</f>
        <v/>
      </c>
      <c r="BO40" s="6" t="str">
        <f>IF(OR($BF40="",$BN40=""),"",IF(AND($BD40&lt;=$BF40,$BF40&lt;$BE40),MID(TEXT(ROUNDDOWN($BN40,1-INT(LOG10($BN40))),"0.0E+00"),1,3)*10^(INT(LOG10($BN40))),""))</f>
        <v/>
      </c>
      <c r="BP40" s="4" t="str">
        <f>IF(OR($BF$3="",$BN40=""),"",IF(AND($BD40&lt;=$BF40,$BF40&lt;$BE40),ROUNDDOWN($BN40,$BD53),""))</f>
        <v/>
      </c>
      <c r="BQ40" s="4" t="str">
        <f>IF($BF$3="","",IF(BO40&lt;BP40,BO40,BP40))</f>
        <v/>
      </c>
      <c r="BR40" s="4" t="str">
        <f>IF(BN40="","",IF($BE40&lt;=$BF40,ROUNDDOWN($BN40,1-INT(LOG10($BN40))),""))</f>
        <v/>
      </c>
      <c r="BS40" s="4" t="str">
        <f>IF(OR(BN40="",$BD$27="",$BE$27=""),"",IF(BF40&lt;BD40,"&lt;"&amp;BG40,IF(AND(BD40&lt;=BF40,BF40&lt;BE40),BQ40&amp;BH53,IF(BE40&lt;=BF40,BR40&amp;BK53&amp;BL53,""))))</f>
        <v/>
      </c>
      <c r="CB40" s="40"/>
      <c r="CD40" s="40">
        <v>37</v>
      </c>
      <c r="CF40" t="s">
        <v>120</v>
      </c>
      <c r="CG40" t="s">
        <v>1119</v>
      </c>
    </row>
    <row r="41" spans="2:85">
      <c r="B41" s="227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9"/>
      <c r="BC41" s="4" t="s">
        <v>1</v>
      </c>
      <c r="BD41" s="4" t="str">
        <f>IF(H63="","",H63)</f>
        <v/>
      </c>
      <c r="BE41" s="4" t="str">
        <f>IF(M63="","",M63)</f>
        <v/>
      </c>
      <c r="BF41" s="4" t="str">
        <f>IF(R63="","",R63)</f>
        <v/>
      </c>
      <c r="BG41" s="6" t="str">
        <f>IF(BF41="","",IF(BF41&lt;BD41,BD41,""))</f>
        <v/>
      </c>
      <c r="BH41" s="6" t="str">
        <f>IF($BF41="","",IF(AND($BD41&lt;=$BF41,$BF41&lt;$BE41),MID(TEXT(ROUNDDOWN($BF41,1-INT(LOG10($BF41))),"0.0E+00"),1,3)*10^(INT(LOG10($BF41))),""))</f>
        <v/>
      </c>
      <c r="BI41" s="4" t="str">
        <f>IF(BF41="","",IF(AND(BD41&lt;=BF41,BF41&lt;BE41),ROUNDDOWN($BF41,$BD54),""))</f>
        <v/>
      </c>
      <c r="BJ41" s="4" t="str">
        <f>IF($BF$3="","",IF(BH41&lt;BI41,BH41,BI41))</f>
        <v/>
      </c>
      <c r="BK41" s="41" t="str">
        <f>IF(BF41="","",IF($BE41&lt;=$BF41,ROUNDDOWN($BF41,1-INT(LOG10($BF41))),""))</f>
        <v/>
      </c>
      <c r="BL41" s="42" t="str">
        <f>IF(BF41="","",IF(BF41&lt;BD41,"&lt;"&amp;BG41,IF(AND(BD41&lt;=BF41,BF41&lt;BE41),BJ41&amp;BG54,IF(BE41&lt;=BF41,BK41&amp;BI54&amp;BJ54,""))))</f>
        <v/>
      </c>
      <c r="BM41" s="42" t="str">
        <f>IF(BE46=FALSE,BL41,"("&amp;BL41&amp;")")</f>
        <v/>
      </c>
      <c r="BN41" s="43" t="str">
        <f>IF(OR(BF41="",$BD$66="",$BE$66="",$B$20=""),"",IF(BD46=TRUE,"不要",BF41*(21-$BE$66)/(21-$BD$66)))</f>
        <v/>
      </c>
      <c r="BO41" s="6" t="str">
        <f>IF(OR($BF41="",BN41=""),"",IF(AND($BD41&lt;=$BF41,$BF41&lt;$BE41),MID(TEXT(ROUNDDOWN($BN41,1-INT(LOG10($BN41))),"0.0E+00"),1,3)*10^(INT(LOG10($BN41))),""))</f>
        <v/>
      </c>
      <c r="BP41" s="4" t="str">
        <f>IF($BF$4="","",IF(AND($BD41&lt;=$BF41,$BF41&lt;$BE41),ROUNDDOWN($BN41,$BD54),""))</f>
        <v/>
      </c>
      <c r="BQ41" s="4" t="str">
        <f>IF($BF$3="","",IF(BO41&lt;BP41,BO41,BP41))</f>
        <v/>
      </c>
      <c r="BR41" s="4" t="str">
        <f>IF(BN41="","",IF($BE41&lt;=$BF41,ROUNDDOWN($BN41,1-INT(LOG10($BN41))),""))</f>
        <v/>
      </c>
      <c r="BS41" s="4" t="str">
        <f>IF(OR(BN41="",$BD$27="",$BE$27=""),"",IF(BF41&lt;BD41,"&lt;"&amp;BG41,IF(AND(BD41&lt;=BF41,BF41&lt;BE41),BQ41&amp;BH54,IF(BE41&lt;=BF41,BR41&amp;BK54&amp;BL54,""))))</f>
        <v/>
      </c>
      <c r="CB41" s="40"/>
      <c r="CD41" s="40">
        <v>38</v>
      </c>
      <c r="CF41" t="s">
        <v>121</v>
      </c>
      <c r="CG41" t="s">
        <v>1120</v>
      </c>
    </row>
    <row r="42" spans="2:85">
      <c r="B42" s="230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2"/>
      <c r="BC42" s="4" t="s">
        <v>2</v>
      </c>
      <c r="BD42" s="4" t="str">
        <f>IF(OR(BD40="",BD41=""),"",ROUNDDOWN(SUM(BD40:BD41),1-INT(LOG10(SUM(BD40:BD41)))))</f>
        <v/>
      </c>
      <c r="BE42" s="4" t="str">
        <f>IF(OR(BE40="",BE41=""),"",ROUNDDOWN(SUM(BE40:BE41),1-INT(LOG10(SUM(BE40:BE41)))))</f>
        <v/>
      </c>
      <c r="BF42" s="34" t="str">
        <f>IF(OR(BF40="",BF41=""),"",IF(AND(BD40&gt;BF40,BD41&gt;BF41),"不要",IF(AND(BD40&gt;BF40,BD41&lt;BF41),BF41,IF(AND(BD40&lt;BF40,BD41&gt;BF41),BF40,SUM(BF40:BF41)))))</f>
        <v/>
      </c>
      <c r="BG42" s="6" t="str">
        <f>IF(BF42="","",IF(AND(BD40&gt;BF40,BD41&gt;BF41),BD42,""))</f>
        <v/>
      </c>
      <c r="BH42" s="6" t="str">
        <f>IF(OR($BF$5="",$BF$5="不要"),"",MID(TEXT(ROUNDDOWN($BF42,1-INT(LOG10($BF42))),"0.0E+00"),1,3)*10^(INT(LOG10($BF42))))</f>
        <v/>
      </c>
      <c r="BI42" s="4" t="str">
        <f>IF(OR($BF$5="",$BF$5="不要"),"",ROUNDDOWN($BF42,$BD55))</f>
        <v/>
      </c>
      <c r="BJ42" s="4" t="str">
        <f>IF($BF$3="","",IF(BH42&lt;BI42,BH42,BI42))</f>
        <v/>
      </c>
      <c r="BK42" s="41" t="str">
        <f>IF(OR(BF42="",BF42="不要"),"",ROUNDDOWN($BF42,1-INT(LOG10($BF42))))</f>
        <v/>
      </c>
      <c r="BL42" s="42" t="str">
        <f>IF(BF42="","",IF(AND($BD$8=TRUE,$BD$9=TRUE),"&lt;"&amp;BG42,IF(AND($BD$8=FALSE,$BD$9=TRUE),BL40,IF(AND($BD$8=TRUE,$BD$9=FALSE),BL41,BJ42))))</f>
        <v/>
      </c>
      <c r="BM42" s="42"/>
      <c r="BN42" s="4" t="str">
        <f>IF(OR(BF40="",BF41="",$BD$65="",$BE$65="",BN40="",BN41=""),"",IF(AND(BD40&gt;BF40,BD41&gt;BF41),"不要",IF(AND(BD40&gt;BF40,BD41&lt;BF41),BN41,IF(AND(BD40&lt;BF40,BD41&gt;BF41),BN40,SUM(BN40:BN41)))))</f>
        <v/>
      </c>
      <c r="BO42" s="6" t="str">
        <f>IF(OR($BF$5="",$BF$5="不要",BN42&gt;1),"",MID(TEXT(ROUNDDOWN($BN42,1-INT(LOG10($BN42))),"0.0E+00"),1,3)*10^(INT(LOG10($BN42))))</f>
        <v/>
      </c>
      <c r="BP42" s="4" t="str">
        <f>IF(OR($BF$5="",$BF$5="不要",BN42&gt;1),"",ROUNDDOWN($BN42,$BD55))</f>
        <v/>
      </c>
      <c r="BQ42" s="4" t="str">
        <f>IF($BF$3="","",IF(BO42&lt;BP42,BO42,BP42))</f>
        <v/>
      </c>
      <c r="BR42" s="6" t="str">
        <f>IF(BN42="","",IF(1&lt;=$BN42,ROUNDDOWN($BN42,1-INT(LOG10($BN42))),""))</f>
        <v/>
      </c>
      <c r="BS42" s="6" t="str">
        <f>IF(BN42="","",IF(AND($BD$8=TRUE,$BD$9=TRUE),"&lt;"&amp;BG42,IF(AND($BD$8=FALSE,$BD$9=TRUE),BS40,IF(AND($BD$8=TRUE,$BD$9=FALSE),BS41,IF(BN42&lt;1,BQ42&amp;BH55,BR42&amp;BL55)))))</f>
        <v/>
      </c>
      <c r="CB42" s="40"/>
      <c r="CD42" s="40">
        <v>39</v>
      </c>
      <c r="CF42" t="s">
        <v>122</v>
      </c>
      <c r="CG42" t="s">
        <v>1121</v>
      </c>
    </row>
    <row r="43" spans="2:85">
      <c r="B43" s="230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2"/>
      <c r="BC43" s="8"/>
      <c r="BD43" s="8"/>
      <c r="BE43" s="8"/>
      <c r="BF43" s="31"/>
      <c r="BG43" s="54"/>
      <c r="BH43" s="54"/>
      <c r="BI43" s="8"/>
      <c r="BJ43" s="8"/>
      <c r="BK43" s="55"/>
      <c r="BL43" s="56"/>
      <c r="BM43" s="56"/>
      <c r="BN43" s="8"/>
      <c r="BO43" s="54"/>
      <c r="BP43" s="8"/>
      <c r="BQ43" s="8"/>
      <c r="BR43" s="54"/>
      <c r="BS43" s="54"/>
      <c r="CD43" s="40">
        <v>40</v>
      </c>
      <c r="CF43" t="s">
        <v>123</v>
      </c>
      <c r="CG43" t="s">
        <v>1122</v>
      </c>
    </row>
    <row r="44" spans="2:85">
      <c r="B44" s="230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2"/>
      <c r="BC44" s="4" t="s">
        <v>22</v>
      </c>
      <c r="BD44" s="4" t="s">
        <v>23</v>
      </c>
      <c r="BE44" s="4" t="s">
        <v>24</v>
      </c>
      <c r="BF44" s="4" t="s">
        <v>26</v>
      </c>
      <c r="BG44" s="54"/>
      <c r="BH44" s="54"/>
      <c r="BI44" s="8"/>
      <c r="BJ44" s="8"/>
      <c r="BK44" s="55"/>
      <c r="BL44" s="56"/>
      <c r="BM44" s="56"/>
      <c r="BN44" s="8"/>
      <c r="BO44" s="54"/>
      <c r="BP44" s="8"/>
      <c r="BQ44" s="8"/>
      <c r="BR44" s="54"/>
      <c r="BS44" s="54"/>
      <c r="CD44" s="40">
        <v>41</v>
      </c>
      <c r="CF44" t="s">
        <v>124</v>
      </c>
      <c r="CG44" t="s">
        <v>1123</v>
      </c>
    </row>
    <row r="45" spans="2:85">
      <c r="B45" s="230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2"/>
      <c r="BC45" s="4" t="s">
        <v>0</v>
      </c>
      <c r="BD45" s="4" t="b">
        <f>IF(BG40="",FALSE,TRUE)</f>
        <v>0</v>
      </c>
      <c r="BE45" s="4" t="b">
        <f>IF(BJ40="",FALSE,TRUE)</f>
        <v>0</v>
      </c>
      <c r="BF45" s="4" t="b">
        <f>IF(BK40="",FALSE,TRUE)</f>
        <v>0</v>
      </c>
      <c r="BG45" s="54"/>
      <c r="BH45" s="54"/>
      <c r="BI45" s="8"/>
      <c r="BJ45" s="8"/>
      <c r="BK45" s="55"/>
      <c r="BL45" s="56"/>
      <c r="BM45" s="56"/>
      <c r="BN45" s="8"/>
      <c r="BO45" s="54"/>
      <c r="BP45" s="8"/>
      <c r="BQ45" s="8"/>
      <c r="BR45" s="54"/>
      <c r="BS45" s="54"/>
      <c r="CD45" s="40">
        <v>42</v>
      </c>
      <c r="CF45" t="s">
        <v>125</v>
      </c>
      <c r="CG45" t="s">
        <v>1124</v>
      </c>
    </row>
    <row r="46" spans="2:85" ht="14.25" thickBot="1">
      <c r="B46" s="233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5"/>
      <c r="BC46" s="4" t="s">
        <v>1</v>
      </c>
      <c r="BD46" s="4" t="b">
        <f>IF(BG41="",FALSE,TRUE)</f>
        <v>0</v>
      </c>
      <c r="BE46" s="4" t="b">
        <f>IF(BJ41="",FALSE,TRUE)</f>
        <v>0</v>
      </c>
      <c r="BF46" s="4" t="b">
        <f>IF(BK41="",FALSE,TRUE)</f>
        <v>0</v>
      </c>
      <c r="BG46" s="54"/>
      <c r="BH46" s="54"/>
      <c r="BI46" s="8"/>
      <c r="BJ46" s="8"/>
      <c r="BK46" s="55"/>
      <c r="BL46" s="56"/>
      <c r="BM46" s="56"/>
      <c r="BN46" s="8"/>
      <c r="BO46" s="54"/>
      <c r="BP46" s="8"/>
      <c r="BQ46" s="8"/>
      <c r="BR46" s="54"/>
      <c r="BS46" s="54"/>
      <c r="CD46" s="40">
        <v>43</v>
      </c>
      <c r="CF46" t="s">
        <v>126</v>
      </c>
      <c r="CG46" t="s">
        <v>1125</v>
      </c>
    </row>
    <row r="47" spans="2:85">
      <c r="D47" s="28"/>
      <c r="E47" s="28"/>
      <c r="F47" s="28"/>
      <c r="G47" s="28"/>
      <c r="H47" s="8"/>
      <c r="BC47" s="6" t="s">
        <v>2</v>
      </c>
      <c r="BD47" s="4" t="b">
        <f>IF(AND(BD45=TRUE,BD46=TRUE),TRUE,FALSE)</f>
        <v>0</v>
      </c>
      <c r="BE47" s="4" t="b">
        <f>IF(AND(BF45=TRUE,BF46=TRUE),FALSE,IF(AND(BD45=TRUE,BD46=TRUE),FALSE,IF(AND(BE45=TRUE,BE46=TRUE),TRUE,IF(AND(BF40&gt;BF41,BF45=TRUE,BE46=TRUE),FALSE,IF(AND(BF40&gt;BF41,BE45=TRUE,BF46=TRUE),TRUE,IF(AND(BF40&lt;BF41,BF45=TRUE,BE46=TRUE),FALSE,IF(AND(BF40&lt;BF41,BE45=TRUE,BF46=TRUE),FALSE,IF(AND(BD45=TRUE,BE46=TRUE),TRUE,IF(AND(BD45=TRUE,BF46=TRUE),FALSE,IF(AND(BD46=TRUE,BE45=TRUE),TRUE,IF(AND(BD46=TRUE,BF45=TRUE),FALSE,FALSE)))))))))))</f>
        <v>0</v>
      </c>
      <c r="BF47" s="4"/>
      <c r="BG47" s="54"/>
      <c r="BH47" s="54"/>
      <c r="BI47" s="8"/>
      <c r="BJ47" s="8"/>
      <c r="BK47" s="55"/>
      <c r="BL47" s="56"/>
      <c r="BM47" s="56"/>
      <c r="BN47" s="8"/>
      <c r="BO47" s="54"/>
      <c r="BP47" s="8"/>
      <c r="BQ47" s="8"/>
      <c r="BR47" s="54"/>
      <c r="BS47" s="54"/>
      <c r="CD47" s="40">
        <v>44</v>
      </c>
      <c r="CF47" t="s">
        <v>127</v>
      </c>
      <c r="CG47" t="s">
        <v>1126</v>
      </c>
    </row>
    <row r="48" spans="2:85">
      <c r="D48" s="45"/>
      <c r="E48" s="45"/>
      <c r="F48" s="45"/>
      <c r="G48" s="45"/>
      <c r="H48" s="8"/>
      <c r="BC48" s="54"/>
      <c r="BD48" s="8"/>
      <c r="BE48" s="8"/>
      <c r="BF48" s="8"/>
      <c r="BG48" s="54"/>
      <c r="BH48" s="54"/>
      <c r="BI48" s="8"/>
      <c r="BJ48" s="8"/>
      <c r="BK48" s="55"/>
      <c r="BL48" s="56"/>
      <c r="BM48" s="56"/>
      <c r="BN48" s="8"/>
      <c r="BO48" s="54"/>
      <c r="BP48" s="8"/>
      <c r="BQ48" s="8"/>
      <c r="BR48" s="54"/>
      <c r="BS48" s="54"/>
      <c r="CD48" s="40">
        <v>45</v>
      </c>
      <c r="CF48" t="s">
        <v>128</v>
      </c>
      <c r="CG48" t="s">
        <v>1127</v>
      </c>
    </row>
    <row r="49" spans="2:85" ht="14.25" thickBot="1">
      <c r="B49" s="70" t="s">
        <v>2028</v>
      </c>
      <c r="C49" s="70"/>
      <c r="D49" s="70"/>
      <c r="E49" s="70"/>
      <c r="F49" s="70"/>
      <c r="G49" s="70"/>
      <c r="H49" s="70"/>
      <c r="I49" s="27"/>
      <c r="J49" s="27"/>
      <c r="K49" s="27"/>
      <c r="L49" s="27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BC49" s="8"/>
      <c r="BD49" s="8"/>
      <c r="BE49" s="8"/>
      <c r="BF49" s="31"/>
      <c r="BG49" s="54"/>
      <c r="BH49" s="54"/>
      <c r="BI49" s="8"/>
      <c r="BJ49" s="8"/>
      <c r="BK49" s="55"/>
      <c r="BL49" s="56"/>
      <c r="BM49" s="56"/>
      <c r="BN49" s="8"/>
      <c r="BO49" s="54"/>
      <c r="BP49" s="8"/>
      <c r="BQ49" s="8"/>
      <c r="BR49" s="54"/>
      <c r="BS49" s="54"/>
      <c r="CD49" s="40">
        <v>46</v>
      </c>
      <c r="CF49" t="s">
        <v>129</v>
      </c>
      <c r="CG49" t="s">
        <v>1128</v>
      </c>
    </row>
    <row r="50" spans="2:85" ht="14.25" thickBot="1">
      <c r="B50" s="325" t="s">
        <v>2026</v>
      </c>
      <c r="C50" s="326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7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BI50" s="47" t="s">
        <v>16</v>
      </c>
      <c r="BJ50" s="47"/>
      <c r="BK50" s="47" t="s">
        <v>16</v>
      </c>
      <c r="BL50" s="47"/>
      <c r="BM50" s="56"/>
      <c r="BN50" s="8"/>
      <c r="BO50" s="54"/>
      <c r="BP50" s="8"/>
      <c r="BQ50" s="8"/>
      <c r="BR50" s="54"/>
      <c r="BS50" s="54"/>
      <c r="CD50" s="40">
        <v>47</v>
      </c>
      <c r="CF50" t="s">
        <v>130</v>
      </c>
      <c r="CG50" t="s">
        <v>1129</v>
      </c>
    </row>
    <row r="51" spans="2:85" ht="13.5" customHeight="1" thickTop="1" thickBot="1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7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X51" s="72"/>
      <c r="AY51" s="72"/>
      <c r="AZ51" s="72"/>
      <c r="BA51" s="72"/>
      <c r="BG51" s="48" t="s">
        <v>17</v>
      </c>
      <c r="BH51" s="48"/>
      <c r="BI51" s="49" t="s">
        <v>5</v>
      </c>
      <c r="BJ51" s="50"/>
      <c r="BK51" s="49" t="s">
        <v>8</v>
      </c>
      <c r="BL51" s="50"/>
      <c r="BM51" s="56"/>
      <c r="BN51" s="8"/>
      <c r="BO51" s="54"/>
      <c r="BP51" s="8"/>
      <c r="BQ51" s="8"/>
      <c r="BR51" s="54"/>
      <c r="BS51" s="54"/>
      <c r="BT51" s="7"/>
      <c r="CD51" s="40">
        <v>48</v>
      </c>
      <c r="CF51" t="s">
        <v>131</v>
      </c>
      <c r="CG51" t="s">
        <v>1130</v>
      </c>
    </row>
    <row r="52" spans="2:85" ht="13.5" customHeight="1">
      <c r="AE52" s="8"/>
      <c r="AX52" s="72"/>
      <c r="AY52" s="72"/>
      <c r="AZ52" s="72"/>
      <c r="BA52" s="72"/>
      <c r="BC52" s="4" t="s">
        <v>9</v>
      </c>
      <c r="BD52" s="4" t="s">
        <v>3</v>
      </c>
      <c r="BE52" s="4" t="s">
        <v>4</v>
      </c>
      <c r="BF52" s="10" t="s">
        <v>5</v>
      </c>
      <c r="BG52" s="51" t="s">
        <v>5</v>
      </c>
      <c r="BH52" s="51" t="s">
        <v>8</v>
      </c>
      <c r="BI52" s="5" t="s">
        <v>11</v>
      </c>
      <c r="BJ52" s="4" t="s">
        <v>12</v>
      </c>
      <c r="BK52" s="4" t="s">
        <v>11</v>
      </c>
      <c r="BL52" s="4" t="s">
        <v>12</v>
      </c>
      <c r="BM52" s="56"/>
      <c r="BN52" s="8"/>
      <c r="BO52" s="54"/>
      <c r="BP52" s="8"/>
      <c r="BQ52" s="8"/>
      <c r="BR52" s="54"/>
      <c r="BS52" s="54"/>
      <c r="BT52" s="14"/>
      <c r="CD52" s="40">
        <v>49</v>
      </c>
      <c r="CF52" t="s">
        <v>132</v>
      </c>
      <c r="CG52" t="s">
        <v>1131</v>
      </c>
    </row>
    <row r="53" spans="2:85" ht="14.25" thickBot="1">
      <c r="B53" s="71" t="s">
        <v>2031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BC53" s="4" t="s">
        <v>0</v>
      </c>
      <c r="BD53" s="4" t="str">
        <f t="shared" ref="BD53:BF54" si="2">IF(BD40="","",IF(ISERROR(LEN(BD40)-FIND(".",BD40))=TRUE,0,LEN(BD40)-FIND(".",BD40)))</f>
        <v/>
      </c>
      <c r="BE53" s="4" t="str">
        <f t="shared" si="2"/>
        <v/>
      </c>
      <c r="BF53" s="11" t="str">
        <f t="shared" si="2"/>
        <v/>
      </c>
      <c r="BG53" s="4" t="str">
        <f>IF(OR(BF40="",BF40=0),"",IF(BD59=BF59,"",IF(AND(BD59&lt;BF59,BH40=ROUNDDOWN($BF40,-INT(LOG10($BF40)))),"0","")))</f>
        <v/>
      </c>
      <c r="BH53" s="6" t="str">
        <f>IF(OR(BN40="",BF40=0),"",IF(BD59=BG59,"",IF(AND(BD59&lt;BG59,BO40=ROUNDDOWN($BN40,-INT(LOG10($BN40)))),"0","")))</f>
        <v/>
      </c>
      <c r="BI53" s="12" t="str">
        <f>IF(AND(BK40&lt;1,LEFT(RIGHT(BK40,2),1)="0"),0,IF(AND(BK40&lt;1,LEFT(RIGHT(BK40,2),1)="."),0,""))</f>
        <v/>
      </c>
      <c r="BJ53" s="6" t="str">
        <f>IF(BK40&lt;1,"",BK59)</f>
        <v/>
      </c>
      <c r="BK53" s="6" t="str">
        <f>IF(AND(BR40&lt;1,LEFT(RIGHT(BR40,2),1)="0"),0,IF(AND(BR40&lt;1,LEFT(RIGHT(BR40,2),1)="."),0,""))</f>
        <v/>
      </c>
      <c r="BL53" s="13" t="str">
        <f>IF(BR40&lt;1,"",BM59)</f>
        <v/>
      </c>
      <c r="BM53" s="56"/>
      <c r="BN53" s="8"/>
      <c r="BO53" s="54"/>
      <c r="BP53" s="8"/>
      <c r="BQ53" s="8"/>
      <c r="BR53" s="54"/>
      <c r="BS53" s="54"/>
      <c r="BT53" s="14"/>
      <c r="CD53" s="40">
        <v>50</v>
      </c>
      <c r="CF53" t="s">
        <v>133</v>
      </c>
      <c r="CG53" t="s">
        <v>1132</v>
      </c>
    </row>
    <row r="54" spans="2:85">
      <c r="B54" s="156" t="s">
        <v>2001</v>
      </c>
      <c r="C54" s="157"/>
      <c r="D54" s="157"/>
      <c r="E54" s="157"/>
      <c r="F54" s="157"/>
      <c r="G54" s="242"/>
      <c r="H54" s="252" t="s">
        <v>1072</v>
      </c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4"/>
      <c r="AC54" s="293" t="s">
        <v>2024</v>
      </c>
      <c r="AD54" s="157"/>
      <c r="AE54" s="157"/>
      <c r="AF54" s="157"/>
      <c r="AG54" s="157"/>
      <c r="AH54" s="157"/>
      <c r="AI54" s="157"/>
      <c r="AJ54" s="157"/>
      <c r="AK54" s="296" t="s">
        <v>2025</v>
      </c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81"/>
      <c r="BC54" s="4" t="s">
        <v>1</v>
      </c>
      <c r="BD54" s="4" t="str">
        <f t="shared" si="2"/>
        <v/>
      </c>
      <c r="BE54" s="4" t="str">
        <f t="shared" si="2"/>
        <v/>
      </c>
      <c r="BF54" s="11" t="str">
        <f t="shared" si="2"/>
        <v/>
      </c>
      <c r="BG54" s="4" t="str">
        <f>IF(OR(BF41="",BF41=0),"",IF(BD60=BF60,"",IF(AND(BD60&lt;BF60,BH41=ROUNDDOWN($BF41,-INT(LOG10($BF41)))),"0","")))</f>
        <v/>
      </c>
      <c r="BH54" s="6" t="str">
        <f>IF(OR(BN41="",BF41=0),"",IF(BD60=BG60,"",IF(AND(BD60&lt;BG60,BO41=ROUNDDOWN($BN41,-INT(LOG10($BN41)))),"0","")))</f>
        <v/>
      </c>
      <c r="BI54" s="12" t="str">
        <f>IF(AND(BK41&lt;1,LEFT(RIGHT(BK41,2),1)="0"),0,IF(AND(BK41&lt;1,LEFT(RIGHT(BK41,2),1)="."),0,""))</f>
        <v/>
      </c>
      <c r="BJ54" s="6" t="str">
        <f>IF(BK41&lt;1,"",BK60)</f>
        <v/>
      </c>
      <c r="BK54" s="6" t="str">
        <f>IF(AND(BR41&lt;1,LEFT(RIGHT(BR41,2),1)="0"),0,IF(AND(BR41&lt;1,LEFT(RIGHT(BR41,2),1)="."),0,""))</f>
        <v/>
      </c>
      <c r="BL54" s="13" t="str">
        <f>IF(BR41&lt;1,"",BM60)</f>
        <v/>
      </c>
      <c r="BM54" s="56"/>
      <c r="BN54" s="8"/>
      <c r="BO54" s="54"/>
      <c r="BP54" s="8"/>
      <c r="BQ54" s="8"/>
      <c r="BR54" s="54"/>
      <c r="BS54" s="54"/>
      <c r="CD54" s="40">
        <v>51</v>
      </c>
      <c r="CF54" t="s">
        <v>134</v>
      </c>
      <c r="CG54" t="s">
        <v>58</v>
      </c>
    </row>
    <row r="55" spans="2:85" ht="14.25" thickBot="1">
      <c r="B55" s="243"/>
      <c r="C55" s="244"/>
      <c r="D55" s="244"/>
      <c r="E55" s="244"/>
      <c r="F55" s="244"/>
      <c r="G55" s="245"/>
      <c r="H55" s="298" t="s">
        <v>2018</v>
      </c>
      <c r="I55" s="299"/>
      <c r="J55" s="299"/>
      <c r="K55" s="299"/>
      <c r="L55" s="299"/>
      <c r="M55" s="299"/>
      <c r="N55" s="299"/>
      <c r="O55" s="299"/>
      <c r="P55" s="299"/>
      <c r="Q55" s="300"/>
      <c r="R55" s="298" t="s">
        <v>2014</v>
      </c>
      <c r="S55" s="299"/>
      <c r="T55" s="299"/>
      <c r="U55" s="299"/>
      <c r="V55" s="300"/>
      <c r="W55" s="66"/>
      <c r="X55" s="299" t="s">
        <v>2015</v>
      </c>
      <c r="Y55" s="299"/>
      <c r="Z55" s="299"/>
      <c r="AA55" s="299"/>
      <c r="AB55" s="300"/>
      <c r="AC55" s="294"/>
      <c r="AD55" s="244"/>
      <c r="AE55" s="244"/>
      <c r="AF55" s="244"/>
      <c r="AG55" s="244"/>
      <c r="AH55" s="244"/>
      <c r="AI55" s="244"/>
      <c r="AJ55" s="244"/>
      <c r="AK55" s="29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97"/>
      <c r="AX55" s="27"/>
      <c r="AY55" s="27"/>
      <c r="AZ55" s="27"/>
      <c r="BC55" s="6" t="s">
        <v>2</v>
      </c>
      <c r="BD55" s="4" t="str">
        <f>IF(OR(BD53="",BD54=""),"",MIN(BD53:BD54))</f>
        <v/>
      </c>
      <c r="BE55" s="4" t="str">
        <f>IF(OR(BE53="",BE54=""),"",MIN(BE53:BE54))</f>
        <v/>
      </c>
      <c r="BF55" s="11" t="str">
        <f>IF(BF42="","",IF(ISERROR(LEN(BF42)-FIND(".",BF42))=TRUE,0,LEN(BF42)-FIND(".",BF42)))</f>
        <v/>
      </c>
      <c r="BG55" s="4" t="str">
        <f>IF(OR(BF42="",BF42=0),"",IF(BD61=BF61,"",IF(AND(BD61&lt;BF61,BH42=ROUNDDOWN($BF42,-INT(LOG10($BF42)))),"0","")))</f>
        <v/>
      </c>
      <c r="BH55" s="6" t="str">
        <f>IF(OR(BN42="",BF42=0),"",IF(BD61=BG61,"",IF(AND(BD61&lt;BG61,BO42=ROUNDDOWN($BN42,-INT(LOG10($BN42)))),"0","")))</f>
        <v/>
      </c>
      <c r="BI55" s="12" t="str">
        <f>IF(AND(BK42&lt;1,LEFT(RIGHT(BK42,2),1)="0"),0,IF(AND(BK42&lt;1,LEFT(RIGHT(BK42,2),1)="."),0,""))</f>
        <v/>
      </c>
      <c r="BJ55" s="6" t="str">
        <f>IF(BK42&lt;1,"",BK61)</f>
        <v/>
      </c>
      <c r="BK55" s="6" t="str">
        <f>IF(AND(BR42&lt;1,LEFT(RIGHT(BR42,2),1)="0"),0,IF(AND(BR42&lt;1,LEFT(RIGHT(BR42,2),1)="."),0,""))</f>
        <v/>
      </c>
      <c r="BL55" s="13" t="str">
        <f>IF(BR42&lt;1,"",BM61)</f>
        <v/>
      </c>
      <c r="BM55" s="56"/>
      <c r="BN55" s="8"/>
      <c r="BO55" s="54"/>
      <c r="BP55" s="8"/>
      <c r="BQ55" s="8"/>
      <c r="BR55" s="54"/>
      <c r="BS55" s="54"/>
      <c r="CD55" s="40">
        <v>52</v>
      </c>
      <c r="CF55" t="s">
        <v>135</v>
      </c>
      <c r="CG55" t="s">
        <v>1133</v>
      </c>
    </row>
    <row r="56" spans="2:85" ht="14.25" thickTop="1">
      <c r="B56" s="222" t="s">
        <v>0</v>
      </c>
      <c r="C56" s="223"/>
      <c r="D56" s="223"/>
      <c r="E56" s="223"/>
      <c r="F56" s="223"/>
      <c r="G56" s="224"/>
      <c r="H56" s="225"/>
      <c r="I56" s="226"/>
      <c r="J56" s="226"/>
      <c r="K56" s="63" t="s">
        <v>1067</v>
      </c>
      <c r="L56" s="265"/>
      <c r="M56" s="265"/>
      <c r="N56" s="63" t="s">
        <v>1068</v>
      </c>
      <c r="O56" s="265"/>
      <c r="P56" s="265"/>
      <c r="Q56" s="64" t="s">
        <v>1069</v>
      </c>
      <c r="R56" s="279"/>
      <c r="S56" s="280"/>
      <c r="T56" s="62" t="s">
        <v>1045</v>
      </c>
      <c r="U56" s="265"/>
      <c r="V56" s="266"/>
      <c r="W56" s="67" t="s">
        <v>1044</v>
      </c>
      <c r="X56" s="280"/>
      <c r="Y56" s="280"/>
      <c r="Z56" s="62" t="s">
        <v>1045</v>
      </c>
      <c r="AA56" s="223"/>
      <c r="AB56" s="224"/>
      <c r="AC56" s="331"/>
      <c r="AD56" s="124"/>
      <c r="AE56" s="124"/>
      <c r="AF56" s="124"/>
      <c r="AG56" s="124"/>
      <c r="AH56" s="124"/>
      <c r="AI56" s="124"/>
      <c r="AJ56" s="124"/>
      <c r="AK56" s="301"/>
      <c r="AL56" s="302"/>
      <c r="AM56" s="302"/>
      <c r="AN56" s="302"/>
      <c r="AO56" s="302"/>
      <c r="AP56" s="302"/>
      <c r="AQ56" s="302"/>
      <c r="AR56" s="302"/>
      <c r="AS56" s="302"/>
      <c r="AT56" s="302"/>
      <c r="AU56" s="302"/>
      <c r="AV56" s="302"/>
      <c r="AW56" s="303"/>
      <c r="AX56" s="27"/>
      <c r="AY56" s="27"/>
      <c r="AZ56" s="27"/>
      <c r="BC56" s="8"/>
      <c r="BD56" s="8"/>
      <c r="BE56" s="8"/>
      <c r="BF56" s="31"/>
      <c r="BG56" s="54"/>
      <c r="BH56" s="54"/>
      <c r="BI56" s="8"/>
      <c r="BJ56" s="8"/>
      <c r="BK56" s="55"/>
      <c r="BL56" s="56"/>
      <c r="BM56" s="56"/>
      <c r="BN56" s="8"/>
      <c r="BO56" s="54"/>
      <c r="BP56" s="8"/>
      <c r="BQ56" s="8"/>
      <c r="BR56" s="54"/>
      <c r="BS56" s="54"/>
      <c r="CD56" s="40">
        <v>53</v>
      </c>
      <c r="CF56" t="s">
        <v>136</v>
      </c>
      <c r="CG56" t="s">
        <v>1134</v>
      </c>
    </row>
    <row r="57" spans="2:85" ht="14.25" thickBot="1">
      <c r="B57" s="158" t="s">
        <v>1</v>
      </c>
      <c r="C57" s="159"/>
      <c r="D57" s="159"/>
      <c r="E57" s="159"/>
      <c r="F57" s="159"/>
      <c r="G57" s="221"/>
      <c r="H57" s="307"/>
      <c r="I57" s="308"/>
      <c r="J57" s="308"/>
      <c r="K57" s="36" t="s">
        <v>1067</v>
      </c>
      <c r="L57" s="176"/>
      <c r="M57" s="176"/>
      <c r="N57" s="36" t="s">
        <v>1068</v>
      </c>
      <c r="O57" s="176"/>
      <c r="P57" s="176"/>
      <c r="Q57" s="61" t="s">
        <v>1069</v>
      </c>
      <c r="R57" s="292"/>
      <c r="S57" s="220"/>
      <c r="T57" s="46" t="s">
        <v>1045</v>
      </c>
      <c r="U57" s="176"/>
      <c r="V57" s="219"/>
      <c r="W57" s="68" t="s">
        <v>1044</v>
      </c>
      <c r="X57" s="220"/>
      <c r="Y57" s="220"/>
      <c r="Z57" s="46" t="s">
        <v>1045</v>
      </c>
      <c r="AA57" s="159"/>
      <c r="AB57" s="221"/>
      <c r="AC57" s="332"/>
      <c r="AD57" s="159"/>
      <c r="AE57" s="159"/>
      <c r="AF57" s="159"/>
      <c r="AG57" s="159"/>
      <c r="AH57" s="159"/>
      <c r="AI57" s="159"/>
      <c r="AJ57" s="159"/>
      <c r="AK57" s="304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6"/>
      <c r="AX57" s="27"/>
      <c r="AY57" s="27"/>
      <c r="AZ57" s="27"/>
      <c r="BI57" t="s">
        <v>18</v>
      </c>
      <c r="BK57" s="9"/>
      <c r="BL57" s="8"/>
      <c r="BM57" s="8"/>
      <c r="BN57" s="8"/>
      <c r="BO57" s="54"/>
      <c r="BP57" s="8"/>
      <c r="BQ57" s="8"/>
      <c r="BR57" s="54"/>
      <c r="BS57" s="54"/>
      <c r="CD57" s="40">
        <v>54</v>
      </c>
      <c r="CF57" t="s">
        <v>137</v>
      </c>
      <c r="CG57" t="s">
        <v>1135</v>
      </c>
    </row>
    <row r="58" spans="2:85"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45"/>
      <c r="AS58" s="27"/>
      <c r="AT58" s="27"/>
      <c r="AU58" s="27"/>
      <c r="AV58" s="27"/>
      <c r="AW58" s="27"/>
      <c r="AX58" s="27"/>
      <c r="AY58" s="27"/>
      <c r="AZ58" s="27"/>
      <c r="BC58" s="4" t="s">
        <v>14</v>
      </c>
      <c r="BD58" s="4" t="s">
        <v>3</v>
      </c>
      <c r="BE58" s="4" t="s">
        <v>4</v>
      </c>
      <c r="BF58" s="6" t="s">
        <v>5</v>
      </c>
      <c r="BG58" s="33" t="s">
        <v>8</v>
      </c>
      <c r="BH58" s="4"/>
      <c r="BI58" s="4"/>
      <c r="BJ58" s="33" t="s">
        <v>5</v>
      </c>
      <c r="BK58" s="39"/>
      <c r="BL58" s="33" t="s">
        <v>8</v>
      </c>
      <c r="BM58" s="39"/>
      <c r="BN58" s="8"/>
      <c r="BO58" s="54"/>
      <c r="BP58" s="8"/>
      <c r="BQ58" s="8"/>
      <c r="BR58" s="54"/>
      <c r="BS58" s="54"/>
      <c r="CD58" s="40">
        <v>55</v>
      </c>
      <c r="CF58" t="s">
        <v>138</v>
      </c>
      <c r="CG58" t="s">
        <v>1136</v>
      </c>
    </row>
    <row r="59" spans="2:85" ht="14.25" thickBot="1">
      <c r="B59" s="59" t="s">
        <v>2042</v>
      </c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45"/>
      <c r="AS59" s="27"/>
      <c r="AT59" s="27"/>
      <c r="AU59" s="27"/>
      <c r="AV59" s="27"/>
      <c r="AW59" s="27"/>
      <c r="AX59" s="27"/>
      <c r="AY59" s="27"/>
      <c r="AZ59" s="27"/>
      <c r="BC59" s="4" t="s">
        <v>0</v>
      </c>
      <c r="BD59" s="4" t="str">
        <f t="shared" ref="BD59:BF61" si="3">IF(OR(BD40="",BD40=0),"",INT(LOG10((BD40))))</f>
        <v/>
      </c>
      <c r="BE59" s="4" t="str">
        <f t="shared" si="3"/>
        <v/>
      </c>
      <c r="BF59" s="4" t="str">
        <f t="shared" si="3"/>
        <v/>
      </c>
      <c r="BG59" s="4" t="str">
        <f>IF(OR(BF40="",BF40=0,BN40=""),"",INT(LOG10((BN40))))</f>
        <v/>
      </c>
      <c r="BH59" s="4" t="s">
        <v>0</v>
      </c>
      <c r="BI59" s="4">
        <v>1</v>
      </c>
      <c r="BJ59" s="4" t="str">
        <f>IF($BF40="","",INT($BF40/$BI59))</f>
        <v/>
      </c>
      <c r="BK59" s="4" t="str">
        <f>IF($BF40="","",IF(OR(AND($BF40=BI59*BJ59,$BJ59&gt;=10),($BF40-BI59*BJ59)&gt;0),"","."&amp;$BF40-BI59*BJ59))</f>
        <v/>
      </c>
      <c r="BL59" s="4" t="str">
        <f>IF($BN40="","",INT($BN40/$BI59))</f>
        <v/>
      </c>
      <c r="BM59" s="4" t="str">
        <f>IF(OR($BF40="",$BN40=""),"",IF(OR(AND($BN40=BI59*BL59,$BL59&gt;=10),($BN40-BI59*BL59)&gt;0),"","."&amp;$BN40-BI59*BL59))</f>
        <v/>
      </c>
      <c r="BN59" s="8"/>
      <c r="BO59" s="54"/>
      <c r="BP59" s="8"/>
      <c r="BQ59" s="8"/>
      <c r="BR59" s="54"/>
      <c r="BS59" s="54"/>
      <c r="CD59" s="40">
        <v>56</v>
      </c>
      <c r="CF59" t="s">
        <v>139</v>
      </c>
      <c r="CG59" t="s">
        <v>1137</v>
      </c>
    </row>
    <row r="60" spans="2:85">
      <c r="B60" s="156" t="s">
        <v>2001</v>
      </c>
      <c r="C60" s="157"/>
      <c r="D60" s="157"/>
      <c r="E60" s="157"/>
      <c r="F60" s="157"/>
      <c r="G60" s="242"/>
      <c r="H60" s="246" t="s">
        <v>2003</v>
      </c>
      <c r="I60" s="247"/>
      <c r="J60" s="247"/>
      <c r="K60" s="247"/>
      <c r="L60" s="248"/>
      <c r="M60" s="246" t="s">
        <v>2004</v>
      </c>
      <c r="N60" s="247"/>
      <c r="O60" s="247"/>
      <c r="P60" s="247"/>
      <c r="Q60" s="248"/>
      <c r="R60" s="252" t="s">
        <v>2037</v>
      </c>
      <c r="S60" s="253"/>
      <c r="T60" s="253"/>
      <c r="U60" s="253"/>
      <c r="V60" s="253"/>
      <c r="W60" s="253"/>
      <c r="X60" s="254"/>
      <c r="Y60" s="173" t="s">
        <v>2007</v>
      </c>
      <c r="Z60" s="173"/>
      <c r="AA60" s="173"/>
      <c r="AB60" s="173"/>
      <c r="AC60" s="255"/>
      <c r="AD60" s="258" t="s">
        <v>2006</v>
      </c>
      <c r="AE60" s="173"/>
      <c r="AF60" s="173"/>
      <c r="AG60" s="173"/>
      <c r="AH60" s="173"/>
      <c r="AI60" s="173"/>
      <c r="AJ60" s="173"/>
      <c r="AK60" s="174"/>
      <c r="AX60" s="27"/>
      <c r="AY60" s="27"/>
      <c r="AZ60" s="27"/>
      <c r="BC60" s="4" t="s">
        <v>1</v>
      </c>
      <c r="BD60" s="4" t="str">
        <f t="shared" si="3"/>
        <v/>
      </c>
      <c r="BE60" s="4" t="str">
        <f t="shared" si="3"/>
        <v/>
      </c>
      <c r="BF60" s="4" t="str">
        <f t="shared" si="3"/>
        <v/>
      </c>
      <c r="BG60" s="4" t="str">
        <f>IF(OR(BF41="",BF41=0,BN41=""),"",INT(LOG10((BN41))))</f>
        <v/>
      </c>
      <c r="BH60" s="4" t="s">
        <v>1</v>
      </c>
      <c r="BI60" s="4">
        <v>1</v>
      </c>
      <c r="BJ60" s="4" t="str">
        <f>IF($BF41="","",INT($BF41/$BI60))</f>
        <v/>
      </c>
      <c r="BK60" s="4" t="str">
        <f>IF($BF41="","",IF(OR(AND($BF41=BI60*BJ60,$BJ60&gt;=10),($BF41-BI60*BJ60)&gt;0),"","."&amp;$BF41-BI60*BJ60))</f>
        <v/>
      </c>
      <c r="BL60" s="4" t="str">
        <f>IF($BN41="","",INT($BN41/$BI60))</f>
        <v/>
      </c>
      <c r="BM60" s="4" t="str">
        <f>IF(OR($BF41="",BN41=""),"",IF(OR(AND($BN41=BI60*BL60,$BL60&gt;=10),($BN41-BI60*BL60)&gt;0),"","."&amp;$BN41-BI60*BL60))</f>
        <v/>
      </c>
      <c r="BN60" s="8"/>
      <c r="BO60" s="54"/>
      <c r="BP60" s="8"/>
      <c r="BQ60" s="8"/>
      <c r="BR60" s="54"/>
      <c r="BS60" s="54"/>
      <c r="CD60" s="40">
        <v>57</v>
      </c>
      <c r="CF60" t="s">
        <v>140</v>
      </c>
      <c r="CG60" t="s">
        <v>1138</v>
      </c>
    </row>
    <row r="61" spans="2:85" ht="14.25" thickBot="1">
      <c r="B61" s="243"/>
      <c r="C61" s="244"/>
      <c r="D61" s="244"/>
      <c r="E61" s="244"/>
      <c r="F61" s="244"/>
      <c r="G61" s="245"/>
      <c r="H61" s="249"/>
      <c r="I61" s="250"/>
      <c r="J61" s="250"/>
      <c r="K61" s="250"/>
      <c r="L61" s="251"/>
      <c r="M61" s="249"/>
      <c r="N61" s="250"/>
      <c r="O61" s="250"/>
      <c r="P61" s="250"/>
      <c r="Q61" s="251"/>
      <c r="R61" s="261" t="s">
        <v>2005</v>
      </c>
      <c r="S61" s="262"/>
      <c r="T61" s="262"/>
      <c r="U61" s="262"/>
      <c r="V61" s="262"/>
      <c r="W61" s="262"/>
      <c r="X61" s="263"/>
      <c r="Y61" s="256"/>
      <c r="Z61" s="256"/>
      <c r="AA61" s="256"/>
      <c r="AB61" s="256"/>
      <c r="AC61" s="257"/>
      <c r="AD61" s="259"/>
      <c r="AE61" s="256"/>
      <c r="AF61" s="256"/>
      <c r="AG61" s="256"/>
      <c r="AH61" s="256"/>
      <c r="AI61" s="256"/>
      <c r="AJ61" s="256"/>
      <c r="AK61" s="260"/>
      <c r="AX61" s="27"/>
      <c r="AY61" s="27"/>
      <c r="AZ61" s="27"/>
      <c r="BC61" s="6" t="s">
        <v>2</v>
      </c>
      <c r="BD61" s="4" t="str">
        <f t="shared" si="3"/>
        <v/>
      </c>
      <c r="BE61" s="4" t="str">
        <f t="shared" si="3"/>
        <v/>
      </c>
      <c r="BF61" s="4" t="str">
        <f t="shared" si="3"/>
        <v/>
      </c>
      <c r="BH61" s="6" t="s">
        <v>2</v>
      </c>
      <c r="BI61" s="4">
        <v>1</v>
      </c>
      <c r="BJ61" s="4" t="str">
        <f>IF(OR($BF42="",$BF42="不要"),"",INT($BF42/$BI61))</f>
        <v/>
      </c>
      <c r="BK61" s="4" t="str">
        <f>IF(OR($BF42="",$BF42="不要"),"",IF(OR(AND($BF42=BI61*BJ61,$BJ61&gt;=10),($BF42-BI61*BJ61)&gt;0),"","."&amp;$BF42-BI61*BJ61))</f>
        <v/>
      </c>
      <c r="BL61" s="4" t="str">
        <f>IF(OR($BF42="",$BF42="不要",BN42=""),"",INT($BN42/$BI61))</f>
        <v/>
      </c>
      <c r="BM61" s="4" t="str">
        <f>IF(OR($BF42="",$BF42="不要",BR42=""),"",IF(OR(AND($BR42=BI61*BL61,$BL61&gt;=10),($BR42-BI61*BL61)&gt;0),"","."&amp;$BR42-BI61*BL61))</f>
        <v/>
      </c>
      <c r="BN61" s="8"/>
      <c r="BO61" s="54"/>
      <c r="BP61" s="8"/>
      <c r="BQ61" s="8"/>
      <c r="BR61" s="54"/>
      <c r="BS61" s="54"/>
      <c r="CD61" s="40">
        <v>58</v>
      </c>
      <c r="CF61" t="s">
        <v>141</v>
      </c>
      <c r="CG61" t="s">
        <v>1139</v>
      </c>
    </row>
    <row r="62" spans="2:85" ht="14.25" thickTop="1">
      <c r="B62" s="222" t="s">
        <v>0</v>
      </c>
      <c r="C62" s="223"/>
      <c r="D62" s="223"/>
      <c r="E62" s="223"/>
      <c r="F62" s="223"/>
      <c r="G62" s="224"/>
      <c r="H62" s="264"/>
      <c r="I62" s="265"/>
      <c r="J62" s="265"/>
      <c r="K62" s="265"/>
      <c r="L62" s="266"/>
      <c r="M62" s="264"/>
      <c r="N62" s="265"/>
      <c r="O62" s="265"/>
      <c r="P62" s="265"/>
      <c r="Q62" s="266"/>
      <c r="R62" s="264"/>
      <c r="S62" s="265"/>
      <c r="T62" s="265"/>
      <c r="U62" s="265"/>
      <c r="V62" s="265"/>
      <c r="W62" s="265"/>
      <c r="X62" s="266"/>
      <c r="Y62" s="267"/>
      <c r="Z62" s="267"/>
      <c r="AA62" s="267"/>
      <c r="AB62" s="267"/>
      <c r="AC62" s="268"/>
      <c r="AD62" s="269" t="str">
        <f>BE65</f>
        <v/>
      </c>
      <c r="AE62" s="270"/>
      <c r="AF62" s="270"/>
      <c r="AG62" s="270"/>
      <c r="AH62" s="270"/>
      <c r="AI62" s="270"/>
      <c r="AJ62" s="270"/>
      <c r="AK62" s="271"/>
      <c r="AX62" s="27"/>
      <c r="AY62" s="27"/>
      <c r="AZ62" s="27"/>
      <c r="BC62" s="8"/>
      <c r="BD62" s="8"/>
      <c r="BE62" s="8"/>
      <c r="BF62" s="31"/>
      <c r="BG62" s="54"/>
      <c r="BH62" s="54"/>
      <c r="BI62" s="8"/>
      <c r="BJ62" s="8"/>
      <c r="BK62" s="55"/>
      <c r="BL62" s="56"/>
      <c r="BM62" s="56"/>
      <c r="BN62" s="8"/>
      <c r="BO62" s="54"/>
      <c r="BP62" s="8"/>
      <c r="BQ62" s="8"/>
      <c r="BR62" s="54"/>
      <c r="BS62" s="54"/>
      <c r="CD62" s="40">
        <v>59</v>
      </c>
      <c r="CF62" t="s">
        <v>142</v>
      </c>
      <c r="CG62" t="s">
        <v>1140</v>
      </c>
    </row>
    <row r="63" spans="2:85" ht="14.25" thickBot="1">
      <c r="B63" s="158" t="s">
        <v>1</v>
      </c>
      <c r="C63" s="159"/>
      <c r="D63" s="159"/>
      <c r="E63" s="159"/>
      <c r="F63" s="159"/>
      <c r="G63" s="221"/>
      <c r="H63" s="275"/>
      <c r="I63" s="176"/>
      <c r="J63" s="176"/>
      <c r="K63" s="176"/>
      <c r="L63" s="219"/>
      <c r="M63" s="275"/>
      <c r="N63" s="176"/>
      <c r="O63" s="176"/>
      <c r="P63" s="176"/>
      <c r="Q63" s="219"/>
      <c r="R63" s="275"/>
      <c r="S63" s="176"/>
      <c r="T63" s="176"/>
      <c r="U63" s="176"/>
      <c r="V63" s="176"/>
      <c r="W63" s="176"/>
      <c r="X63" s="219"/>
      <c r="Y63" s="276"/>
      <c r="Z63" s="277"/>
      <c r="AA63" s="277"/>
      <c r="AB63" s="277"/>
      <c r="AC63" s="278"/>
      <c r="AD63" s="272"/>
      <c r="AE63" s="273"/>
      <c r="AF63" s="273"/>
      <c r="AG63" s="273"/>
      <c r="AH63" s="273"/>
      <c r="AI63" s="273"/>
      <c r="AJ63" s="273"/>
      <c r="AK63" s="274"/>
      <c r="AX63" s="27"/>
      <c r="AY63" s="27"/>
      <c r="AZ63" s="27"/>
      <c r="BC63" s="8"/>
      <c r="BD63" s="8"/>
      <c r="BE63" s="8"/>
      <c r="BF63" s="31"/>
      <c r="BG63" s="54"/>
      <c r="BH63" s="54"/>
      <c r="BI63" s="8"/>
      <c r="BJ63" s="8"/>
      <c r="BK63" s="55"/>
      <c r="BL63" s="56"/>
      <c r="BM63" s="56"/>
      <c r="BN63" s="8"/>
      <c r="BO63" s="54"/>
      <c r="BP63" s="8"/>
      <c r="BQ63" s="8"/>
      <c r="BR63" s="54"/>
      <c r="BS63" s="54"/>
      <c r="CF63" t="s">
        <v>143</v>
      </c>
      <c r="CG63" t="s">
        <v>1141</v>
      </c>
    </row>
    <row r="64" spans="2:85">
      <c r="D64" s="45"/>
      <c r="E64" s="45"/>
      <c r="F64" s="45"/>
      <c r="G64" s="45"/>
      <c r="H64" s="8"/>
      <c r="AX64" s="27"/>
      <c r="AY64" s="27"/>
      <c r="AZ64" s="27"/>
      <c r="BC64" s="4"/>
      <c r="BD64" s="4" t="s">
        <v>29</v>
      </c>
      <c r="BE64" s="4" t="s">
        <v>10</v>
      </c>
      <c r="BF64" s="31"/>
      <c r="BG64" s="54"/>
      <c r="BH64" s="54"/>
      <c r="BI64" s="8"/>
      <c r="BJ64" s="8"/>
      <c r="BK64" s="55"/>
      <c r="BL64" s="56"/>
      <c r="BM64" s="56"/>
      <c r="BN64" s="8"/>
      <c r="BO64" s="54"/>
      <c r="BP64" s="8"/>
      <c r="BQ64" s="8"/>
      <c r="BR64" s="54"/>
      <c r="BS64" s="54"/>
      <c r="CF64" t="s">
        <v>144</v>
      </c>
      <c r="CG64" t="s">
        <v>1142</v>
      </c>
    </row>
    <row r="65" spans="1:85" ht="14.25" thickBot="1">
      <c r="B65" s="110" t="s">
        <v>2032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7"/>
      <c r="AX65" s="27"/>
      <c r="AY65" s="27"/>
      <c r="AZ65" s="27"/>
      <c r="BC65" s="4" t="s">
        <v>0</v>
      </c>
      <c r="BD65" s="4" t="str">
        <f>IF(Y62="","",IF(Y62&lt;=20,Y62,20))</f>
        <v/>
      </c>
      <c r="BE65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2),"",IF(VLOOKUP($B$20,$BU$3:$BW$21,2,0)="",BD65,VLOOKUP($B$20,$BU$3:$BW$21,2,0))))))</f>
        <v/>
      </c>
      <c r="BF65" s="16"/>
      <c r="BL65" t="str">
        <f>IF(BF42="","",IF(AND($BD$8=TRUE,$BD$9=TRUE),"&lt;"&amp;BG42,IF(AND($BF$8=TRUE,$BF$9=TRUE),BK42,IF(AND($BE$8=TRUE,$BE$9=TRUE),BJ42,IF(AND($BD$8=FALSE,$BD$9=TRUE),BL40,IF(AND($BD$8=TRUE,$BD$9=FALSE),BL41,""))))))</f>
        <v/>
      </c>
      <c r="BN65" s="8"/>
      <c r="BO65" s="54"/>
      <c r="BP65" s="8"/>
      <c r="BQ65" s="8"/>
      <c r="BR65" s="54"/>
      <c r="BS65" s="54"/>
      <c r="CF65" t="s">
        <v>145</v>
      </c>
      <c r="CG65" t="s">
        <v>1143</v>
      </c>
    </row>
    <row r="66" spans="1:85">
      <c r="B66" s="227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9"/>
      <c r="AX66" s="27"/>
      <c r="AY66" s="27"/>
      <c r="AZ66" s="27"/>
      <c r="BC66" s="4" t="s">
        <v>1</v>
      </c>
      <c r="BD66" s="4" t="str">
        <f>IF(Y63="","",IF(Y63&lt;=20,Y63,20))</f>
        <v/>
      </c>
      <c r="BE66" s="4" t="str">
        <f>IF($B$20="選択してください","",IF(VLOOKUP($B$20,$BU$3:$BW$21,3,0)="",BD66,VLOOKUP($B$20,$BU$3:$BW$21,3,0)))</f>
        <v/>
      </c>
      <c r="BF66" s="8"/>
      <c r="BG66">
        <f>IF(BD40&lt;BF40,"",1)</f>
        <v>1</v>
      </c>
      <c r="BN66" s="8"/>
      <c r="BO66" s="54"/>
      <c r="BP66" s="8"/>
      <c r="BQ66" s="8"/>
      <c r="BR66" s="54"/>
      <c r="BS66" s="54"/>
      <c r="CF66" t="s">
        <v>146</v>
      </c>
      <c r="CG66" t="s">
        <v>1144</v>
      </c>
    </row>
    <row r="67" spans="1:85">
      <c r="B67" s="230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  <c r="AA67" s="231"/>
      <c r="AB67" s="232"/>
      <c r="AX67" s="27"/>
      <c r="AY67" s="27"/>
      <c r="AZ67" s="27"/>
      <c r="BN67" s="8"/>
      <c r="BO67" s="54"/>
      <c r="BP67" s="8"/>
      <c r="BQ67" s="8"/>
      <c r="BR67" s="54"/>
      <c r="BS67" s="54"/>
      <c r="CF67" t="s">
        <v>147</v>
      </c>
      <c r="CG67" t="s">
        <v>1145</v>
      </c>
    </row>
    <row r="68" spans="1:85">
      <c r="B68" s="230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2"/>
      <c r="AX68" s="27"/>
      <c r="AY68" s="27"/>
      <c r="AZ68" s="27"/>
      <c r="BC68" s="4"/>
      <c r="BD68" s="4" t="s">
        <v>2016</v>
      </c>
      <c r="BE68" s="4" t="s">
        <v>2017</v>
      </c>
      <c r="BN68" s="8"/>
      <c r="BO68" s="54"/>
      <c r="BP68" s="8"/>
      <c r="BQ68" s="8"/>
      <c r="BR68" s="54"/>
      <c r="BS68" s="54"/>
      <c r="CF68" t="s">
        <v>148</v>
      </c>
      <c r="CG68" t="s">
        <v>1146</v>
      </c>
    </row>
    <row r="69" spans="1:85">
      <c r="B69" s="230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B69" s="232"/>
      <c r="AX69" s="27"/>
      <c r="AY69" s="27"/>
      <c r="AZ69" s="27"/>
      <c r="BC69" s="4" t="s">
        <v>2012</v>
      </c>
      <c r="BD69" s="69" t="str">
        <f>IF(OR(R56="",U56=""),"",R56&amp;":"&amp;U56)</f>
        <v/>
      </c>
      <c r="BE69" s="4" t="str">
        <f>IF(OR(X56="",AA56=""),"",X56&amp;":"&amp;AA56)</f>
        <v/>
      </c>
      <c r="BF69" s="65" t="str">
        <f>IF(OR(BD69="",BE69=""),"",IF((BE69-BD69)&lt;0,"-",BE69-BD69))</f>
        <v/>
      </c>
      <c r="BN69" s="8"/>
      <c r="BO69" s="54"/>
      <c r="BP69" s="8"/>
      <c r="BQ69" s="8"/>
      <c r="BR69" s="54"/>
      <c r="BS69" s="54"/>
      <c r="CF69" t="s">
        <v>149</v>
      </c>
      <c r="CG69" t="s">
        <v>1147</v>
      </c>
    </row>
    <row r="70" spans="1:85">
      <c r="B70" s="230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2"/>
      <c r="AZ70" s="27"/>
      <c r="BC70" s="4" t="s">
        <v>2013</v>
      </c>
      <c r="BD70" s="69" t="str">
        <f>IF(OR(R57="",U57=""),"",R57&amp;":"&amp;U57)</f>
        <v/>
      </c>
      <c r="BE70" s="4" t="str">
        <f>IF(OR(X57="",AA57=""),"",X57&amp;":"&amp;AA57)</f>
        <v/>
      </c>
      <c r="BF70" s="65" t="str">
        <f>IF(OR(BD70="",BE70=""),"",IF((BE70-BD70)&lt;0,"-",BE70-BD70))</f>
        <v/>
      </c>
      <c r="BN70" s="8"/>
      <c r="BO70" s="54"/>
      <c r="BP70" s="8"/>
      <c r="BQ70" s="8"/>
      <c r="BR70" s="54"/>
      <c r="BS70" s="54"/>
      <c r="CF70" t="s">
        <v>150</v>
      </c>
      <c r="CG70" t="s">
        <v>1148</v>
      </c>
    </row>
    <row r="71" spans="1:85" ht="14.25" thickBot="1">
      <c r="B71" s="233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5"/>
      <c r="AZ71" s="27"/>
      <c r="BN71" s="8"/>
      <c r="BO71" s="54"/>
      <c r="BP71" s="8"/>
      <c r="BQ71" s="8"/>
      <c r="BR71" s="54"/>
      <c r="BS71" s="54"/>
      <c r="CF71" t="s">
        <v>151</v>
      </c>
      <c r="CG71" t="s">
        <v>1149</v>
      </c>
    </row>
    <row r="72" spans="1:85">
      <c r="B72" s="70"/>
      <c r="C72" s="70"/>
      <c r="D72" s="70"/>
      <c r="E72" s="70"/>
      <c r="F72" s="70"/>
      <c r="G72" s="70"/>
      <c r="H72" s="70"/>
      <c r="I72" s="27"/>
      <c r="J72" s="27"/>
      <c r="K72" s="27"/>
      <c r="L72" s="27"/>
      <c r="AZ72" s="27"/>
      <c r="BC72" s="4"/>
      <c r="BD72" s="4" t="s">
        <v>3</v>
      </c>
      <c r="BE72" s="4" t="s">
        <v>4</v>
      </c>
      <c r="CF72" t="s">
        <v>152</v>
      </c>
      <c r="CG72" t="s">
        <v>1150</v>
      </c>
    </row>
    <row r="73" spans="1:85">
      <c r="AZ73" s="27"/>
      <c r="BC73" s="4" t="s">
        <v>0</v>
      </c>
      <c r="BD73" s="4" t="str">
        <f>IF(H62="","",H62)</f>
        <v/>
      </c>
      <c r="BE73" s="4" t="str">
        <f>IF(M62="","",M62)</f>
        <v/>
      </c>
      <c r="BF73" t="str">
        <f>IF(OR(BD73="",BE73=""),"",BE73-BD73)</f>
        <v/>
      </c>
      <c r="CF73" t="s">
        <v>153</v>
      </c>
      <c r="CG73" t="s">
        <v>1151</v>
      </c>
    </row>
    <row r="74" spans="1:85" ht="14.25" thickBot="1">
      <c r="B74" s="70" t="s">
        <v>2033</v>
      </c>
      <c r="C74" s="70"/>
      <c r="D74" s="70"/>
      <c r="E74" s="70"/>
      <c r="F74" s="70"/>
      <c r="G74" s="70"/>
      <c r="H74" s="70"/>
      <c r="I74" s="27"/>
      <c r="J74" s="27"/>
      <c r="K74" s="27"/>
      <c r="L74" s="27"/>
      <c r="AZ74" s="27"/>
      <c r="BC74" s="4" t="s">
        <v>1</v>
      </c>
      <c r="BD74" s="4" t="str">
        <f>IF(H63="","",H63)</f>
        <v/>
      </c>
      <c r="BE74" s="4" t="str">
        <f>IF(M63="","",M63)</f>
        <v/>
      </c>
      <c r="BF74" t="str">
        <f>IF(OR(BD74="",BE74=""),"",BE74-BD74)</f>
        <v/>
      </c>
      <c r="CF74" t="s">
        <v>158</v>
      </c>
      <c r="CG74" t="s">
        <v>1152</v>
      </c>
    </row>
    <row r="75" spans="1:85" ht="14.25" thickBot="1">
      <c r="B75" s="325" t="s">
        <v>2026</v>
      </c>
      <c r="C75" s="326"/>
      <c r="D75" s="326"/>
      <c r="E75" s="326"/>
      <c r="F75" s="326"/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326"/>
      <c r="R75" s="326"/>
      <c r="S75" s="326"/>
      <c r="T75" s="326"/>
      <c r="U75" s="326"/>
      <c r="V75" s="327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8"/>
      <c r="AZ75" s="27"/>
      <c r="CF75" t="s">
        <v>159</v>
      </c>
      <c r="CG75" t="s">
        <v>1153</v>
      </c>
    </row>
    <row r="76" spans="1:85" ht="15" thickTop="1" thickBot="1">
      <c r="B76" s="175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7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8"/>
      <c r="AZ76" s="27"/>
      <c r="BC76" s="4"/>
      <c r="BD76" s="4"/>
      <c r="BE76" s="4"/>
      <c r="BF76" s="4" t="s">
        <v>5</v>
      </c>
      <c r="BG76" s="4" t="s">
        <v>7</v>
      </c>
      <c r="BH76" s="4" t="s">
        <v>25</v>
      </c>
      <c r="BI76" s="4"/>
      <c r="BJ76" s="4"/>
      <c r="BK76" s="4" t="s">
        <v>13</v>
      </c>
      <c r="BL76" s="4"/>
      <c r="BM76" s="4"/>
      <c r="BN76" s="4" t="s">
        <v>8</v>
      </c>
      <c r="BO76" s="4" t="s">
        <v>1065</v>
      </c>
      <c r="BP76" s="4"/>
      <c r="BQ76" s="4"/>
      <c r="BR76" s="4" t="s">
        <v>12</v>
      </c>
      <c r="BS76" s="4"/>
      <c r="CF76" t="s">
        <v>160</v>
      </c>
      <c r="CG76" t="s">
        <v>1154</v>
      </c>
    </row>
    <row r="77" spans="1:85">
      <c r="AZ77" s="27"/>
      <c r="BC77" s="4"/>
      <c r="BD77" s="4" t="s">
        <v>3</v>
      </c>
      <c r="BE77" s="4" t="s">
        <v>4</v>
      </c>
      <c r="BF77" s="4" t="s">
        <v>6</v>
      </c>
      <c r="BG77" s="4" t="s">
        <v>15</v>
      </c>
      <c r="BH77" s="4" t="s">
        <v>19</v>
      </c>
      <c r="BI77" s="4" t="s">
        <v>20</v>
      </c>
      <c r="BJ77" s="4" t="s">
        <v>21</v>
      </c>
      <c r="BK77" s="4"/>
      <c r="BL77" s="4" t="s">
        <v>28</v>
      </c>
      <c r="BM77" s="4" t="s">
        <v>27</v>
      </c>
      <c r="BN77" s="4" t="s">
        <v>6</v>
      </c>
      <c r="BO77" s="4" t="s">
        <v>19</v>
      </c>
      <c r="BP77" s="4" t="s">
        <v>20</v>
      </c>
      <c r="BQ77" s="4" t="s">
        <v>21</v>
      </c>
      <c r="BR77" s="4"/>
      <c r="BS77" s="4" t="s">
        <v>28</v>
      </c>
      <c r="CF77" t="s">
        <v>161</v>
      </c>
      <c r="CG77" t="s">
        <v>1155</v>
      </c>
    </row>
    <row r="78" spans="1:85" ht="14.25" thickBot="1">
      <c r="A78" s="8"/>
      <c r="B78" s="71" t="s">
        <v>2034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Z78" s="27"/>
      <c r="BC78" s="4" t="s">
        <v>0</v>
      </c>
      <c r="BD78" s="4" t="str">
        <f>IF(H87="","",H87)</f>
        <v/>
      </c>
      <c r="BE78" s="4" t="str">
        <f>IF(M87="","",M87)</f>
        <v/>
      </c>
      <c r="BF78" s="4" t="str">
        <f>IF(R87="","",R87)</f>
        <v/>
      </c>
      <c r="BG78" s="6" t="str">
        <f>IF(BF78="","",IF(BF78&lt;BD78,BD78,""))</f>
        <v/>
      </c>
      <c r="BH78" s="6" t="str">
        <f>IF($BF78="","",IF(AND($BD78&lt;=$BF78,$BF78&lt;$BE78),MID(TEXT(ROUNDDOWN($BF78,1-INT(LOG10($BF78))),"0.0E+00"),1,3)*10^(INT(LOG10($BF78))),""))</f>
        <v/>
      </c>
      <c r="BI78" s="4" t="str">
        <f>IF($BF$3="","",IF(AND($BD78&lt;=$BF78,$BF78&lt;$BE78),ROUNDDOWN($BF78,$BD90),""))</f>
        <v/>
      </c>
      <c r="BJ78" s="4" t="str">
        <f>IF($BF$3="","",IF(BH78&lt;BI78,BH78,BI78))</f>
        <v/>
      </c>
      <c r="BK78" s="41" t="str">
        <f>IF(BF78="","",IF($BE78&lt;=$BF78,ROUNDDOWN($BF78,1-INT(LOG10($BF78))),""))</f>
        <v/>
      </c>
      <c r="BL78" s="42" t="str">
        <f>IF(BF78="","",IF(BF78&lt;BD78,"&lt;"&amp;BG78,IF(AND(BD78&lt;=BF78,BF78&lt;BE78),BJ78&amp;BG90,IF(BE78&lt;=BF78,BK78&amp;BI90&amp;BJ90,""))))</f>
        <v/>
      </c>
      <c r="BM78" s="42" t="str">
        <f>IF(BE83=FALSE,BL78,"("&amp;BL78&amp;")")</f>
        <v/>
      </c>
      <c r="BN78" s="4" t="str">
        <f>IF(OR(BF78="",$BD$104="",$BE$104="「水銀排出施設の種類」を選択してください",$B$20=""),"",IF(BD83=TRUE,"不要",BF78*(21-$BE$104)/(21-$BD$104)))</f>
        <v/>
      </c>
      <c r="BO78" s="6" t="str">
        <f>IF(OR($BF78="",$BN78=""),"",IF(AND($BD78&lt;=$BF78,$BF78&lt;$BE78),MID(TEXT(ROUNDDOWN($BN78,1-INT(LOG10($BN78))),"0.0E+00"),1,3)*10^(INT(LOG10($BN78))),""))</f>
        <v/>
      </c>
      <c r="BP78" s="4" t="str">
        <f>IF(OR($BF$3="",$BN78=""),"",IF(AND($BD78&lt;=$BF78,$BF78&lt;$BE78),ROUNDDOWN($BN78,$BD90),""))</f>
        <v/>
      </c>
      <c r="BQ78" s="4" t="str">
        <f>IF($BF$3="","",IF(BO78&lt;BP78,BO78,BP78))</f>
        <v/>
      </c>
      <c r="BR78" s="4" t="str">
        <f>IF(BN78="","",IF($BE78&lt;=$BF78,ROUNDDOWN($BN78,1-INT(LOG10($BN78))),""))</f>
        <v/>
      </c>
      <c r="BS78" s="4" t="str">
        <f>IF(OR(BN78="",$BD$27="",$BE$27=""),"",IF(BF78&lt;BD78,"&lt;"&amp;BG78,IF(AND(BD78&lt;=BF78,BF78&lt;BE78),BQ78&amp;BH90,IF(BE78&lt;=BF78,BR78&amp;BK90&amp;BL90,""))))</f>
        <v/>
      </c>
      <c r="CF78" t="s">
        <v>162</v>
      </c>
      <c r="CG78" t="s">
        <v>1156</v>
      </c>
    </row>
    <row r="79" spans="1:85">
      <c r="A79" s="8"/>
      <c r="B79" s="156" t="s">
        <v>2001</v>
      </c>
      <c r="C79" s="157"/>
      <c r="D79" s="157"/>
      <c r="E79" s="157"/>
      <c r="F79" s="157"/>
      <c r="G79" s="242"/>
      <c r="H79" s="252" t="s">
        <v>1072</v>
      </c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4"/>
      <c r="AC79" s="293" t="s">
        <v>2024</v>
      </c>
      <c r="AD79" s="157"/>
      <c r="AE79" s="157"/>
      <c r="AF79" s="157"/>
      <c r="AG79" s="157"/>
      <c r="AH79" s="157"/>
      <c r="AI79" s="157"/>
      <c r="AJ79" s="157"/>
      <c r="AK79" s="296" t="s">
        <v>2025</v>
      </c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81"/>
      <c r="AX79" s="16"/>
      <c r="AY79" s="16"/>
      <c r="AZ79" s="27"/>
      <c r="BC79" s="4" t="s">
        <v>1</v>
      </c>
      <c r="BD79" s="4" t="str">
        <f>IF(H88="","",H88)</f>
        <v/>
      </c>
      <c r="BE79" s="4" t="str">
        <f>IF(M88="","",M88)</f>
        <v/>
      </c>
      <c r="BF79" s="4" t="str">
        <f>IF(R88="","",R88)</f>
        <v/>
      </c>
      <c r="BG79" s="6" t="str">
        <f>IF(BF79="","",IF(BF79&lt;BD79,BD79,""))</f>
        <v/>
      </c>
      <c r="BH79" s="6" t="str">
        <f>IF($BF79="","",IF(AND($BD79&lt;=$BF79,$BF79&lt;$BE79),MID(TEXT(ROUNDDOWN($BF79,1-INT(LOG10($BF79))),"0.0E+00"),1,3)*10^(INT(LOG10($BF79))),""))</f>
        <v/>
      </c>
      <c r="BI79" s="4" t="str">
        <f>IF(BF79="","",IF(AND(BD79&lt;=BF79,BF79&lt;BE79),ROUNDDOWN($BF79,$BD91),""))</f>
        <v/>
      </c>
      <c r="BJ79" s="4" t="str">
        <f>IF($BF$3="","",IF(BH79&lt;BI79,BH79,BI79))</f>
        <v/>
      </c>
      <c r="BK79" s="41" t="str">
        <f>IF(BF79="","",IF($BE79&lt;=$BF79,ROUNDDOWN($BF79,1-INT(LOG10($BF79))),""))</f>
        <v/>
      </c>
      <c r="BL79" s="42" t="str">
        <f>IF(BF79="","",IF(BF79&lt;BD79,"&lt;"&amp;BG79,IF(AND(BD79&lt;=BF79,BF79&lt;BE79),BJ79&amp;BG91,IF(BE79&lt;=BF79,BK79&amp;BI91&amp;BJ91,""))))</f>
        <v/>
      </c>
      <c r="BM79" s="42" t="str">
        <f>IF(BE84=FALSE,BL79,"("&amp;BL79&amp;")")</f>
        <v/>
      </c>
      <c r="BN79" s="43" t="str">
        <f>IF(OR(BF79="",$BD$105="",$BE$105="",$B$20=""),"",IF(BD84=TRUE,"不要",BF79*(21-$BE$105)/(21-$BD$105)))</f>
        <v/>
      </c>
      <c r="BO79" s="6" t="str">
        <f>IF(OR($BF79="",BN79=""),"",IF(AND($BD79&lt;=$BF79,$BF79&lt;$BE79),MID(TEXT(ROUNDDOWN($BN79,1-INT(LOG10($BN79))),"0.0E+00"),1,3)*10^(INT(LOG10($BN79))),""))</f>
        <v/>
      </c>
      <c r="BP79" s="4" t="str">
        <f>IF($BF$4="","",IF(AND($BD79&lt;=$BF79,$BF79&lt;$BE79),ROUNDDOWN($BN79,$BD91),""))</f>
        <v/>
      </c>
      <c r="BQ79" s="4" t="str">
        <f>IF($BF$3="","",IF(BO79&lt;BP79,BO79,BP79))</f>
        <v/>
      </c>
      <c r="BR79" s="4" t="str">
        <f>IF(BN79="","",IF($BE79&lt;=$BF79,ROUNDDOWN($BN79,1-INT(LOG10($BN79))),""))</f>
        <v/>
      </c>
      <c r="BS79" s="4" t="str">
        <f>IF(OR(BN79="",$BD$27="",$BE$27=""),"",IF(BF79&lt;BD79,"&lt;"&amp;BG79,IF(AND(BD79&lt;=BF79,BF79&lt;BE79),BQ79&amp;BH91,IF(BE79&lt;=BF79,BR79&amp;BK91&amp;BL91,""))))</f>
        <v/>
      </c>
      <c r="CF79" t="s">
        <v>163</v>
      </c>
      <c r="CG79" t="s">
        <v>1157</v>
      </c>
    </row>
    <row r="80" spans="1:85" ht="14.25" thickBot="1">
      <c r="A80" s="8"/>
      <c r="B80" s="243"/>
      <c r="C80" s="244"/>
      <c r="D80" s="244"/>
      <c r="E80" s="244"/>
      <c r="F80" s="244"/>
      <c r="G80" s="245"/>
      <c r="H80" s="298" t="s">
        <v>2018</v>
      </c>
      <c r="I80" s="299"/>
      <c r="J80" s="299"/>
      <c r="K80" s="299"/>
      <c r="L80" s="299"/>
      <c r="M80" s="299"/>
      <c r="N80" s="299"/>
      <c r="O80" s="299"/>
      <c r="P80" s="299"/>
      <c r="Q80" s="300"/>
      <c r="R80" s="298" t="s">
        <v>2014</v>
      </c>
      <c r="S80" s="299"/>
      <c r="T80" s="299"/>
      <c r="U80" s="299"/>
      <c r="V80" s="300"/>
      <c r="W80" s="66"/>
      <c r="X80" s="299" t="s">
        <v>2015</v>
      </c>
      <c r="Y80" s="299"/>
      <c r="Z80" s="299"/>
      <c r="AA80" s="299"/>
      <c r="AB80" s="300"/>
      <c r="AC80" s="294"/>
      <c r="AD80" s="244"/>
      <c r="AE80" s="244"/>
      <c r="AF80" s="244"/>
      <c r="AG80" s="244"/>
      <c r="AH80" s="244"/>
      <c r="AI80" s="244"/>
      <c r="AJ80" s="244"/>
      <c r="AK80" s="29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97"/>
      <c r="AX80" s="16"/>
      <c r="AY80" s="16"/>
      <c r="AZ80" s="27"/>
      <c r="BC80" s="4" t="s">
        <v>2</v>
      </c>
      <c r="BD80" s="4" t="str">
        <f>IF(OR(BD78="",BD79=""),"",ROUNDDOWN(SUM(BD78:BD79),1-INT(LOG10(SUM(BD78:BD79)))))</f>
        <v/>
      </c>
      <c r="BE80" s="4" t="str">
        <f>IF(OR(BE78="",BE79=""),"",ROUNDDOWN(SUM(BE78:BE79),1-INT(LOG10(SUM(BE78:BE79)))))</f>
        <v/>
      </c>
      <c r="BF80" s="34" t="str">
        <f>IF(OR(BF78="",BF79=""),"",IF(AND(BD78&gt;BF78,BD79&gt;BF79),"不要",IF(AND(BD78&gt;BF78,BD79&lt;BF79),BF79,IF(AND(BD78&lt;BF78,BD79&gt;BF79),BF78,SUM(BF78:BF79)))))</f>
        <v/>
      </c>
      <c r="BG80" s="6" t="str">
        <f>IF(BF80="","",IF(AND(BD78&gt;BF78,BD79&gt;BF79),BD80,""))</f>
        <v/>
      </c>
      <c r="BH80" s="6" t="str">
        <f>IF(OR($BF$5="",$BF$5="不要"),"",MID(TEXT(ROUNDDOWN($BF80,1-INT(LOG10($BF80))),"0.0E+00"),1,3)*10^(INT(LOG10($BF80))))</f>
        <v/>
      </c>
      <c r="BI80" s="4" t="str">
        <f>IF(OR($BF$5="",$BF$5="不要"),"",ROUNDDOWN($BF80,$BD92))</f>
        <v/>
      </c>
      <c r="BJ80" s="4" t="str">
        <f>IF($BF$3="","",IF(BH80&lt;BI80,BH80,BI80))</f>
        <v/>
      </c>
      <c r="BK80" s="41" t="str">
        <f>IF(OR(BF80="",BF80="不要"),"",ROUNDDOWN($BF80,1-INT(LOG10($BF80))))</f>
        <v/>
      </c>
      <c r="BL80" s="42" t="str">
        <f>IF(BF80="","",IF(AND($BD$8=TRUE,$BD$9=TRUE),"&lt;"&amp;BG80,IF(AND($BD$8=FALSE,$BD$9=TRUE),BL78,IF(AND($BD$8=TRUE,$BD$9=FALSE),BL79,BJ80))))</f>
        <v/>
      </c>
      <c r="BM80" s="42"/>
      <c r="BN80" s="4" t="str">
        <f>IF(OR(BF78="",BF79="",$BD$104="",$BE$104="",BN78="",BN79=""),"",IF(AND(BD78&gt;BF78,BD79&gt;BF79),"不要",IF(AND(BD78&gt;BF78,BD79&lt;BF79),BN79,IF(AND(BD78&lt;BF78,BD79&gt;BF79),BN78,SUM(BN78:BN79)))))</f>
        <v/>
      </c>
      <c r="BO80" s="6" t="str">
        <f>IF(OR($BF$5="",$BF$5="不要",BN80&gt;1),"",MID(TEXT(ROUNDDOWN($BN80,1-INT(LOG10($BN80))),"0.0E+00"),1,3)*10^(INT(LOG10($BN80))))</f>
        <v/>
      </c>
      <c r="BP80" s="4" t="str">
        <f>IF(OR($BF$5="",$BF$5="不要",BN80&gt;1),"",ROUNDDOWN($BN80,$BD92))</f>
        <v/>
      </c>
      <c r="BQ80" s="4" t="str">
        <f>IF($BF$3="","",IF(BO80&lt;BP80,BO80,BP80))</f>
        <v/>
      </c>
      <c r="BR80" s="6" t="str">
        <f>IF(BN80="","",IF(1&lt;=$BN80,ROUNDDOWN($BN80,1-INT(LOG10($BN80))),""))</f>
        <v/>
      </c>
      <c r="BS80" s="6" t="str">
        <f>IF(BN80="","",IF(AND($BD$8=TRUE,$BD$9=TRUE),"&lt;"&amp;BG80,IF(AND($BD$8=FALSE,$BD$9=TRUE),BS78,IF(AND($BD$8=TRUE,$BD$9=FALSE),BS79,IF(BN80&lt;1,BQ80&amp;BH92,BR80&amp;BL92)))))</f>
        <v/>
      </c>
      <c r="CF80" t="s">
        <v>164</v>
      </c>
      <c r="CG80" t="s">
        <v>1158</v>
      </c>
    </row>
    <row r="81" spans="1:85" ht="14.25" thickTop="1">
      <c r="A81" s="8"/>
      <c r="B81" s="222" t="s">
        <v>0</v>
      </c>
      <c r="C81" s="223"/>
      <c r="D81" s="223"/>
      <c r="E81" s="223"/>
      <c r="F81" s="223"/>
      <c r="G81" s="224"/>
      <c r="H81" s="225"/>
      <c r="I81" s="226"/>
      <c r="J81" s="226"/>
      <c r="K81" s="63" t="s">
        <v>1067</v>
      </c>
      <c r="L81" s="265"/>
      <c r="M81" s="265"/>
      <c r="N81" s="63" t="s">
        <v>1068</v>
      </c>
      <c r="O81" s="265"/>
      <c r="P81" s="265"/>
      <c r="Q81" s="64" t="s">
        <v>1069</v>
      </c>
      <c r="R81" s="279"/>
      <c r="S81" s="280"/>
      <c r="T81" s="62" t="s">
        <v>1045</v>
      </c>
      <c r="U81" s="265"/>
      <c r="V81" s="266"/>
      <c r="W81" s="67" t="s">
        <v>1044</v>
      </c>
      <c r="X81" s="280"/>
      <c r="Y81" s="280"/>
      <c r="Z81" s="62" t="s">
        <v>1045</v>
      </c>
      <c r="AA81" s="223"/>
      <c r="AB81" s="224"/>
      <c r="AC81" s="331"/>
      <c r="AD81" s="124"/>
      <c r="AE81" s="124"/>
      <c r="AF81" s="124"/>
      <c r="AG81" s="124"/>
      <c r="AH81" s="124"/>
      <c r="AI81" s="124"/>
      <c r="AJ81" s="124"/>
      <c r="AK81" s="301"/>
      <c r="AL81" s="302"/>
      <c r="AM81" s="302"/>
      <c r="AN81" s="302"/>
      <c r="AO81" s="302"/>
      <c r="AP81" s="302"/>
      <c r="AQ81" s="302"/>
      <c r="AR81" s="302"/>
      <c r="AS81" s="302"/>
      <c r="AT81" s="302"/>
      <c r="AU81" s="302"/>
      <c r="AV81" s="302"/>
      <c r="AW81" s="303"/>
      <c r="AX81" s="16"/>
      <c r="AY81" s="16"/>
      <c r="AZ81" s="27"/>
      <c r="BC81" s="8"/>
      <c r="BD81" s="8"/>
      <c r="BE81" s="8"/>
      <c r="BF81" s="31"/>
      <c r="BG81" s="54"/>
      <c r="BH81" s="54"/>
      <c r="BI81" s="8"/>
      <c r="BJ81" s="8"/>
      <c r="BK81" s="55"/>
      <c r="BL81" s="56"/>
      <c r="BM81" s="56"/>
      <c r="BN81" s="8"/>
      <c r="BO81" s="54"/>
      <c r="BP81" s="8"/>
      <c r="BQ81" s="8"/>
      <c r="BR81" s="54"/>
      <c r="BS81" s="54"/>
      <c r="CF81" t="s">
        <v>165</v>
      </c>
      <c r="CG81" t="s">
        <v>1159</v>
      </c>
    </row>
    <row r="82" spans="1:85" ht="14.25" thickBot="1">
      <c r="B82" s="158" t="s">
        <v>1</v>
      </c>
      <c r="C82" s="159"/>
      <c r="D82" s="159"/>
      <c r="E82" s="159"/>
      <c r="F82" s="159"/>
      <c r="G82" s="221"/>
      <c r="H82" s="307"/>
      <c r="I82" s="308"/>
      <c r="J82" s="308"/>
      <c r="K82" s="36" t="s">
        <v>1067</v>
      </c>
      <c r="L82" s="176"/>
      <c r="M82" s="176"/>
      <c r="N82" s="36" t="s">
        <v>1068</v>
      </c>
      <c r="O82" s="176"/>
      <c r="P82" s="176"/>
      <c r="Q82" s="61" t="s">
        <v>1069</v>
      </c>
      <c r="R82" s="292"/>
      <c r="S82" s="220"/>
      <c r="T82" s="46" t="s">
        <v>1045</v>
      </c>
      <c r="U82" s="176"/>
      <c r="V82" s="219"/>
      <c r="W82" s="68" t="s">
        <v>1044</v>
      </c>
      <c r="X82" s="220"/>
      <c r="Y82" s="220"/>
      <c r="Z82" s="46" t="s">
        <v>1045</v>
      </c>
      <c r="AA82" s="159"/>
      <c r="AB82" s="221"/>
      <c r="AC82" s="332"/>
      <c r="AD82" s="159"/>
      <c r="AE82" s="159"/>
      <c r="AF82" s="159"/>
      <c r="AG82" s="159"/>
      <c r="AH82" s="159"/>
      <c r="AI82" s="159"/>
      <c r="AJ82" s="159"/>
      <c r="AK82" s="304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6"/>
      <c r="AX82" s="27"/>
      <c r="AY82" s="27"/>
      <c r="AZ82" s="27"/>
      <c r="BC82" s="4" t="s">
        <v>22</v>
      </c>
      <c r="BD82" s="4" t="s">
        <v>23</v>
      </c>
      <c r="BE82" s="4" t="s">
        <v>24</v>
      </c>
      <c r="BF82" s="4" t="s">
        <v>26</v>
      </c>
      <c r="BG82" s="54"/>
      <c r="BH82" s="54"/>
      <c r="BI82" s="8"/>
      <c r="BJ82" s="8"/>
      <c r="BK82" s="55"/>
      <c r="BL82" s="56"/>
      <c r="BM82" s="56"/>
      <c r="BN82" s="8"/>
      <c r="BO82" s="54"/>
      <c r="BP82" s="8"/>
      <c r="BQ82" s="8"/>
      <c r="BR82" s="54"/>
      <c r="BS82" s="54"/>
      <c r="CF82" t="s">
        <v>166</v>
      </c>
      <c r="CG82" t="s">
        <v>1160</v>
      </c>
    </row>
    <row r="83" spans="1:85"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45"/>
      <c r="AS83" s="27"/>
      <c r="AT83" s="27"/>
      <c r="AU83" s="27"/>
      <c r="AV83" s="27"/>
      <c r="AW83" s="27"/>
      <c r="AX83" s="27"/>
      <c r="AY83" s="27"/>
      <c r="BC83" s="4" t="s">
        <v>0</v>
      </c>
      <c r="BD83" s="4" t="b">
        <f>IF(BG78="",FALSE,TRUE)</f>
        <v>0</v>
      </c>
      <c r="BE83" s="4" t="b">
        <f>IF(BJ78="",FALSE,TRUE)</f>
        <v>0</v>
      </c>
      <c r="BF83" s="4" t="b">
        <f>IF(BK78="",FALSE,TRUE)</f>
        <v>0</v>
      </c>
      <c r="BG83" s="54"/>
      <c r="BH83" s="54"/>
      <c r="BI83" s="8"/>
      <c r="BJ83" s="8"/>
      <c r="BK83" s="55"/>
      <c r="BL83" s="56"/>
      <c r="BM83" s="56"/>
      <c r="BN83" s="8"/>
      <c r="BO83" s="54"/>
      <c r="BP83" s="8"/>
      <c r="BQ83" s="8"/>
      <c r="BR83" s="54"/>
      <c r="BS83" s="54"/>
      <c r="CF83" t="s">
        <v>167</v>
      </c>
      <c r="CG83" t="s">
        <v>1161</v>
      </c>
    </row>
    <row r="84" spans="1:85" ht="14.25" thickBot="1">
      <c r="B84" s="59" t="s">
        <v>2035</v>
      </c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45"/>
      <c r="AS84" s="27"/>
      <c r="AT84" s="27"/>
      <c r="AU84" s="27"/>
      <c r="AV84" s="27"/>
      <c r="AW84" s="27"/>
      <c r="BC84" s="4" t="s">
        <v>1</v>
      </c>
      <c r="BD84" s="4" t="b">
        <f>IF(BG79="",FALSE,TRUE)</f>
        <v>0</v>
      </c>
      <c r="BE84" s="4" t="b">
        <f>IF(BJ79="",FALSE,TRUE)</f>
        <v>0</v>
      </c>
      <c r="BF84" s="4" t="b">
        <f>IF(BK79="",FALSE,TRUE)</f>
        <v>0</v>
      </c>
      <c r="BG84" s="54"/>
      <c r="BH84" s="54"/>
      <c r="BI84" s="8"/>
      <c r="BJ84" s="8"/>
      <c r="BK84" s="55"/>
      <c r="BL84" s="56"/>
      <c r="BM84" s="56"/>
      <c r="BN84" s="8"/>
      <c r="BO84" s="54"/>
      <c r="BP84" s="8"/>
      <c r="BQ84" s="8"/>
      <c r="BR84" s="54"/>
      <c r="BS84" s="54"/>
      <c r="CF84" t="s">
        <v>168</v>
      </c>
      <c r="CG84" t="s">
        <v>1162</v>
      </c>
    </row>
    <row r="85" spans="1:85" ht="14.25" customHeight="1">
      <c r="B85" s="156" t="s">
        <v>2001</v>
      </c>
      <c r="C85" s="157"/>
      <c r="D85" s="157"/>
      <c r="E85" s="157"/>
      <c r="F85" s="157"/>
      <c r="G85" s="242"/>
      <c r="H85" s="246" t="s">
        <v>2003</v>
      </c>
      <c r="I85" s="247"/>
      <c r="J85" s="247"/>
      <c r="K85" s="247"/>
      <c r="L85" s="248"/>
      <c r="M85" s="246" t="s">
        <v>2004</v>
      </c>
      <c r="N85" s="247"/>
      <c r="O85" s="247"/>
      <c r="P85" s="247"/>
      <c r="Q85" s="248"/>
      <c r="R85" s="252" t="s">
        <v>2037</v>
      </c>
      <c r="S85" s="253"/>
      <c r="T85" s="253"/>
      <c r="U85" s="253"/>
      <c r="V85" s="253"/>
      <c r="W85" s="253"/>
      <c r="X85" s="254"/>
      <c r="Y85" s="173" t="s">
        <v>2007</v>
      </c>
      <c r="Z85" s="173"/>
      <c r="AA85" s="173"/>
      <c r="AB85" s="173"/>
      <c r="AC85" s="255"/>
      <c r="AD85" s="258" t="s">
        <v>2006</v>
      </c>
      <c r="AE85" s="173"/>
      <c r="AF85" s="173"/>
      <c r="AG85" s="173"/>
      <c r="AH85" s="173"/>
      <c r="AI85" s="173"/>
      <c r="AJ85" s="173"/>
      <c r="AK85" s="174"/>
      <c r="BC85" s="6" t="s">
        <v>2</v>
      </c>
      <c r="BD85" s="4" t="b">
        <f>IF(AND(BD83=TRUE,BD84=TRUE),TRUE,FALSE)</f>
        <v>0</v>
      </c>
      <c r="BE85" s="4" t="b">
        <f>IF(AND(BF83=TRUE,BF84=TRUE),FALSE,IF(AND(BD83=TRUE,BD84=TRUE),FALSE,IF(AND(BE83=TRUE,BE84=TRUE),TRUE,IF(AND(BF78&gt;BF79,BF83=TRUE,BE84=TRUE),FALSE,IF(AND(BF78&gt;BF79,BE83=TRUE,BF84=TRUE),TRUE,IF(AND(BF78&lt;BF79,BF83=TRUE,BE84=TRUE),FALSE,IF(AND(BF78&lt;BF79,BE83=TRUE,BF84=TRUE),FALSE,IF(AND(BD83=TRUE,BE84=TRUE),TRUE,IF(AND(BD83=TRUE,BF84=TRUE),FALSE,IF(AND(BD84=TRUE,BE83=TRUE),TRUE,IF(AND(BD84=TRUE,BF83=TRUE),FALSE,FALSE)))))))))))</f>
        <v>0</v>
      </c>
      <c r="BF85" s="4"/>
      <c r="BG85" s="54"/>
      <c r="BH85" s="54"/>
      <c r="BI85" s="8"/>
      <c r="BJ85" s="8"/>
      <c r="BK85" s="55"/>
      <c r="BL85" s="56"/>
      <c r="BM85" s="56"/>
      <c r="BN85" s="8"/>
      <c r="BO85" s="54"/>
      <c r="BP85" s="8"/>
      <c r="BQ85" s="8"/>
      <c r="BR85" s="54"/>
      <c r="BS85" s="54"/>
      <c r="CF85" t="s">
        <v>169</v>
      </c>
      <c r="CG85" t="s">
        <v>1163</v>
      </c>
    </row>
    <row r="86" spans="1:85" ht="14.25" customHeight="1" thickBot="1">
      <c r="B86" s="243"/>
      <c r="C86" s="244"/>
      <c r="D86" s="244"/>
      <c r="E86" s="244"/>
      <c r="F86" s="244"/>
      <c r="G86" s="245"/>
      <c r="H86" s="249"/>
      <c r="I86" s="250"/>
      <c r="J86" s="250"/>
      <c r="K86" s="250"/>
      <c r="L86" s="251"/>
      <c r="M86" s="249"/>
      <c r="N86" s="250"/>
      <c r="O86" s="250"/>
      <c r="P86" s="250"/>
      <c r="Q86" s="251"/>
      <c r="R86" s="261" t="s">
        <v>2005</v>
      </c>
      <c r="S86" s="262"/>
      <c r="T86" s="262"/>
      <c r="U86" s="262"/>
      <c r="V86" s="262"/>
      <c r="W86" s="262"/>
      <c r="X86" s="263"/>
      <c r="Y86" s="256"/>
      <c r="Z86" s="256"/>
      <c r="AA86" s="256"/>
      <c r="AB86" s="256"/>
      <c r="AC86" s="257"/>
      <c r="AD86" s="259"/>
      <c r="AE86" s="256"/>
      <c r="AF86" s="256"/>
      <c r="AG86" s="256"/>
      <c r="AH86" s="256"/>
      <c r="AI86" s="256"/>
      <c r="AJ86" s="256"/>
      <c r="AK86" s="260"/>
      <c r="BC86" s="8"/>
      <c r="BD86" s="8"/>
      <c r="BE86" s="8"/>
      <c r="BF86" s="31"/>
      <c r="BG86" s="54"/>
      <c r="BH86" s="54"/>
      <c r="BI86" s="8"/>
      <c r="BJ86" s="8"/>
      <c r="BK86" s="55"/>
      <c r="BL86" s="56"/>
      <c r="BM86" s="56"/>
      <c r="BN86" s="8"/>
      <c r="BO86" s="54"/>
      <c r="BP86" s="8"/>
      <c r="BQ86" s="8"/>
      <c r="BR86" s="54"/>
      <c r="BS86" s="54"/>
      <c r="CF86" t="s">
        <v>170</v>
      </c>
      <c r="CG86" t="s">
        <v>1164</v>
      </c>
    </row>
    <row r="87" spans="1:85" ht="14.25" thickTop="1">
      <c r="B87" s="222" t="s">
        <v>0</v>
      </c>
      <c r="C87" s="223"/>
      <c r="D87" s="223"/>
      <c r="E87" s="223"/>
      <c r="F87" s="223"/>
      <c r="G87" s="224"/>
      <c r="H87" s="264"/>
      <c r="I87" s="265"/>
      <c r="J87" s="265"/>
      <c r="K87" s="265"/>
      <c r="L87" s="266"/>
      <c r="M87" s="264"/>
      <c r="N87" s="265"/>
      <c r="O87" s="265"/>
      <c r="P87" s="265"/>
      <c r="Q87" s="266"/>
      <c r="R87" s="264"/>
      <c r="S87" s="265"/>
      <c r="T87" s="265"/>
      <c r="U87" s="265"/>
      <c r="V87" s="265"/>
      <c r="W87" s="265"/>
      <c r="X87" s="266"/>
      <c r="Y87" s="267"/>
      <c r="Z87" s="267"/>
      <c r="AA87" s="267"/>
      <c r="AB87" s="267"/>
      <c r="AC87" s="268"/>
      <c r="AD87" s="269" t="str">
        <f>BE104</f>
        <v/>
      </c>
      <c r="AE87" s="270"/>
      <c r="AF87" s="270"/>
      <c r="AG87" s="270"/>
      <c r="AH87" s="270"/>
      <c r="AI87" s="270"/>
      <c r="AJ87" s="270"/>
      <c r="AK87" s="271"/>
      <c r="BI87" s="47" t="s">
        <v>16</v>
      </c>
      <c r="BJ87" s="47"/>
      <c r="BK87" s="47" t="s">
        <v>16</v>
      </c>
      <c r="BL87" s="47"/>
      <c r="BM87" s="56"/>
      <c r="BN87" s="8"/>
      <c r="BO87" s="54"/>
      <c r="BP87" s="8"/>
      <c r="BQ87" s="8"/>
      <c r="BR87" s="54"/>
      <c r="BS87" s="54"/>
      <c r="CF87" t="s">
        <v>171</v>
      </c>
      <c r="CG87" t="s">
        <v>1165</v>
      </c>
    </row>
    <row r="88" spans="1:85" ht="14.25" thickBot="1">
      <c r="B88" s="158" t="s">
        <v>1</v>
      </c>
      <c r="C88" s="159"/>
      <c r="D88" s="159"/>
      <c r="E88" s="159"/>
      <c r="F88" s="159"/>
      <c r="G88" s="221"/>
      <c r="H88" s="275"/>
      <c r="I88" s="176"/>
      <c r="J88" s="176"/>
      <c r="K88" s="176"/>
      <c r="L88" s="219"/>
      <c r="M88" s="275"/>
      <c r="N88" s="176"/>
      <c r="O88" s="176"/>
      <c r="P88" s="176"/>
      <c r="Q88" s="219"/>
      <c r="R88" s="275"/>
      <c r="S88" s="176"/>
      <c r="T88" s="176"/>
      <c r="U88" s="176"/>
      <c r="V88" s="176"/>
      <c r="W88" s="176"/>
      <c r="X88" s="219"/>
      <c r="Y88" s="276"/>
      <c r="Z88" s="277"/>
      <c r="AA88" s="277"/>
      <c r="AB88" s="277"/>
      <c r="AC88" s="278"/>
      <c r="AD88" s="272"/>
      <c r="AE88" s="273"/>
      <c r="AF88" s="273"/>
      <c r="AG88" s="273"/>
      <c r="AH88" s="273"/>
      <c r="AI88" s="273"/>
      <c r="AJ88" s="273"/>
      <c r="AK88" s="274"/>
      <c r="BG88" s="48" t="s">
        <v>17</v>
      </c>
      <c r="BH88" s="48"/>
      <c r="BI88" s="49" t="s">
        <v>5</v>
      </c>
      <c r="BJ88" s="50"/>
      <c r="BK88" s="49" t="s">
        <v>8</v>
      </c>
      <c r="BL88" s="50"/>
      <c r="BM88" s="56"/>
      <c r="BN88" s="8"/>
      <c r="BO88" s="54"/>
      <c r="BP88" s="8"/>
      <c r="BQ88" s="8"/>
      <c r="BR88" s="54"/>
      <c r="BS88" s="54"/>
      <c r="CF88" t="s">
        <v>172</v>
      </c>
      <c r="CG88" t="s">
        <v>1166</v>
      </c>
    </row>
    <row r="89" spans="1:85">
      <c r="B89" s="7"/>
      <c r="C89" s="7"/>
      <c r="D89" s="117"/>
      <c r="E89" s="117"/>
      <c r="F89" s="117"/>
      <c r="G89" s="117"/>
      <c r="H89" s="54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BC89" s="4" t="s">
        <v>9</v>
      </c>
      <c r="BD89" s="4" t="s">
        <v>3</v>
      </c>
      <c r="BE89" s="4" t="s">
        <v>4</v>
      </c>
      <c r="BF89" s="10" t="s">
        <v>5</v>
      </c>
      <c r="BG89" s="51" t="s">
        <v>5</v>
      </c>
      <c r="BH89" s="51" t="s">
        <v>8</v>
      </c>
      <c r="BI89" s="5" t="s">
        <v>11</v>
      </c>
      <c r="BJ89" s="4" t="s">
        <v>12</v>
      </c>
      <c r="BK89" s="4" t="s">
        <v>11</v>
      </c>
      <c r="BL89" s="4" t="s">
        <v>12</v>
      </c>
      <c r="BM89" s="56"/>
      <c r="BN89" s="8"/>
      <c r="BO89" s="54"/>
      <c r="BP89" s="8"/>
      <c r="BQ89" s="8"/>
      <c r="BR89" s="54"/>
      <c r="BS89" s="54"/>
      <c r="CF89" t="s">
        <v>173</v>
      </c>
      <c r="CG89" t="s">
        <v>1167</v>
      </c>
    </row>
    <row r="90" spans="1:85" ht="14.25" thickBot="1">
      <c r="B90" s="110" t="s">
        <v>2036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BC90" s="4" t="s">
        <v>0</v>
      </c>
      <c r="BD90" s="4" t="str">
        <f t="shared" ref="BD90:BF91" si="4">IF(BD78="","",IF(ISERROR(LEN(BD78)-FIND(".",BD78))=TRUE,0,LEN(BD78)-FIND(".",BD78)))</f>
        <v/>
      </c>
      <c r="BE90" s="4" t="str">
        <f t="shared" si="4"/>
        <v/>
      </c>
      <c r="BF90" s="11" t="str">
        <f t="shared" si="4"/>
        <v/>
      </c>
      <c r="BG90" s="4" t="str">
        <f>IF(OR(BF78="",BF78=0),"",IF(BD96=BF96,"",IF(AND(BD96&lt;BF96,BH78=ROUNDDOWN($BF78,-INT(LOG10($BF78)))),"0","")))</f>
        <v/>
      </c>
      <c r="BH90" s="6" t="str">
        <f>IF(OR(BN78="",BF78=0),"",IF(BD96=BG96,"",IF(AND(BD96&lt;BG96,BO78=ROUNDDOWN($BN78,-INT(LOG10($BN78)))),"0","")))</f>
        <v/>
      </c>
      <c r="BI90" s="12" t="str">
        <f>IF(AND(BK78&lt;1,LEFT(RIGHT(BK78,2),1)="0"),0,IF(AND(BK78&lt;1,LEFT(RIGHT(BK78,2),1)="."),0,""))</f>
        <v/>
      </c>
      <c r="BJ90" s="6" t="str">
        <f>IF(BK78&lt;1,"",BK96)</f>
        <v/>
      </c>
      <c r="BK90" s="6" t="str">
        <f>IF(AND(BR78&lt;1,LEFT(RIGHT(BR78,2),1)="0"),0,IF(AND(BR78&lt;1,LEFT(RIGHT(BR78,2),1)="."),0,""))</f>
        <v/>
      </c>
      <c r="BL90" s="13" t="str">
        <f>IF(BR78&lt;1,"",BM96)</f>
        <v/>
      </c>
      <c r="BM90" s="56"/>
      <c r="BN90" s="8"/>
      <c r="BO90" s="54"/>
      <c r="BP90" s="8"/>
      <c r="BQ90" s="8"/>
      <c r="BR90" s="54"/>
      <c r="BS90" s="54"/>
      <c r="CF90" t="s">
        <v>174</v>
      </c>
      <c r="CG90" t="s">
        <v>1168</v>
      </c>
    </row>
    <row r="91" spans="1:85">
      <c r="B91" s="227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9"/>
      <c r="BC91" s="4" t="s">
        <v>1</v>
      </c>
      <c r="BD91" s="4" t="str">
        <f t="shared" si="4"/>
        <v/>
      </c>
      <c r="BE91" s="4" t="str">
        <f t="shared" si="4"/>
        <v/>
      </c>
      <c r="BF91" s="11" t="str">
        <f t="shared" si="4"/>
        <v/>
      </c>
      <c r="BG91" s="4" t="str">
        <f>IF(OR(BF79="",BF79=0),"",IF(BD97=BF97,"",IF(AND(BD97&lt;BF97,BH79=ROUNDDOWN($BF79,-INT(LOG10($BF79)))),"0","")))</f>
        <v/>
      </c>
      <c r="BH91" s="6" t="str">
        <f>IF(OR(BN79="",BF79=0),"",IF(BD97=BG97,"",IF(AND(BD97&lt;BG97,BO79=ROUNDDOWN($BN79,-INT(LOG10($BN79)))),"0","")))</f>
        <v/>
      </c>
      <c r="BI91" s="12" t="str">
        <f>IF(AND(BK79&lt;1,LEFT(RIGHT(BK79,2),1)="0"),0,IF(AND(BK79&lt;1,LEFT(RIGHT(BK79,2),1)="."),0,""))</f>
        <v/>
      </c>
      <c r="BJ91" s="6" t="str">
        <f>IF(BK79&lt;1,"",BK97)</f>
        <v/>
      </c>
      <c r="BK91" s="6" t="str">
        <f>IF(AND(BR79&lt;1,LEFT(RIGHT(BR79,2),1)="0"),0,IF(AND(BR79&lt;1,LEFT(RIGHT(BR79,2),1)="."),0,""))</f>
        <v/>
      </c>
      <c r="BL91" s="13" t="str">
        <f>IF(BR79&lt;1,"",BM97)</f>
        <v/>
      </c>
      <c r="BM91" s="56"/>
      <c r="BN91" s="8"/>
      <c r="BO91" s="54"/>
      <c r="BP91" s="8"/>
      <c r="BQ91" s="8"/>
      <c r="BR91" s="54"/>
      <c r="BS91" s="54"/>
      <c r="CF91" t="s">
        <v>175</v>
      </c>
      <c r="CG91" t="s">
        <v>1169</v>
      </c>
    </row>
    <row r="92" spans="1:85">
      <c r="B92" s="230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2"/>
      <c r="BC92" s="6" t="s">
        <v>2</v>
      </c>
      <c r="BD92" s="4" t="str">
        <f>IF(OR(BD90="",BD91=""),"",MIN(BD90:BD91))</f>
        <v/>
      </c>
      <c r="BE92" s="4" t="str">
        <f>IF(OR(BE90="",BE91=""),"",MIN(BE90:BE91))</f>
        <v/>
      </c>
      <c r="BF92" s="11" t="str">
        <f>IF(BF80="","",IF(ISERROR(LEN(BF80)-FIND(".",BF80))=TRUE,0,LEN(BF80)-FIND(".",BF80)))</f>
        <v/>
      </c>
      <c r="BG92" s="4" t="str">
        <f>IF(OR(BF80="",BF80=0),"",IF(BD98=BF98,"",IF(AND(BD98&lt;BF98,BH80=ROUNDDOWN($BF80,-INT(LOG10($BF80)))),"0","")))</f>
        <v/>
      </c>
      <c r="BH92" s="6" t="str">
        <f>IF(OR(BN80="",BF80=0),"",IF(BD98=BG98,"",IF(AND(BD98&lt;BG98,BO80=ROUNDDOWN($BN80,-INT(LOG10($BN80)))),"0","")))</f>
        <v/>
      </c>
      <c r="BI92" s="12" t="str">
        <f>IF(AND(BK80&lt;1,LEFT(RIGHT(BK80,2),1)="0"),0,IF(AND(BK80&lt;1,LEFT(RIGHT(BK80,2),1)="."),0,""))</f>
        <v/>
      </c>
      <c r="BJ92" s="6" t="str">
        <f>IF(BK80&lt;1,"",BK98)</f>
        <v/>
      </c>
      <c r="BK92" s="6" t="str">
        <f>IF(AND(BR80&lt;1,LEFT(RIGHT(BR80,2),1)="0"),0,IF(AND(BR80&lt;1,LEFT(RIGHT(BR80,2),1)="."),0,""))</f>
        <v/>
      </c>
      <c r="BL92" s="13" t="str">
        <f>IF(BR80&lt;1,"",BM98)</f>
        <v/>
      </c>
      <c r="BM92" s="56"/>
      <c r="BN92" s="8"/>
      <c r="BO92" s="54"/>
      <c r="BP92" s="8"/>
      <c r="BQ92" s="8"/>
      <c r="BR92" s="54"/>
      <c r="BS92" s="54"/>
      <c r="CF92" t="s">
        <v>176</v>
      </c>
      <c r="CG92" t="s">
        <v>1170</v>
      </c>
    </row>
    <row r="93" spans="1:85">
      <c r="B93" s="230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  <c r="AA93" s="231"/>
      <c r="AB93" s="232"/>
      <c r="BC93" s="8"/>
      <c r="BD93" s="8"/>
      <c r="BE93" s="8"/>
      <c r="BF93" s="31"/>
      <c r="BG93" s="54"/>
      <c r="BH93" s="54"/>
      <c r="BI93" s="8"/>
      <c r="BJ93" s="8"/>
      <c r="BK93" s="55"/>
      <c r="BL93" s="56"/>
      <c r="BM93" s="56"/>
      <c r="BN93" s="8"/>
      <c r="BO93" s="54"/>
      <c r="BP93" s="8"/>
      <c r="BQ93" s="8"/>
      <c r="BR93" s="54"/>
      <c r="BS93" s="54"/>
      <c r="CF93" t="s">
        <v>177</v>
      </c>
      <c r="CG93" t="s">
        <v>1171</v>
      </c>
    </row>
    <row r="94" spans="1:85">
      <c r="B94" s="230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  <c r="AA94" s="231"/>
      <c r="AB94" s="232"/>
      <c r="BI94" t="s">
        <v>18</v>
      </c>
      <c r="BK94" s="9"/>
      <c r="BL94" s="8"/>
      <c r="BM94" s="8"/>
      <c r="BN94" s="8"/>
      <c r="BO94" s="54"/>
      <c r="BP94" s="8"/>
      <c r="BQ94" s="8"/>
      <c r="BR94" s="54"/>
      <c r="BS94" s="54"/>
      <c r="CF94" t="s">
        <v>178</v>
      </c>
      <c r="CG94" t="s">
        <v>1172</v>
      </c>
    </row>
    <row r="95" spans="1:85">
      <c r="B95" s="230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2"/>
      <c r="BC95" s="4" t="s">
        <v>14</v>
      </c>
      <c r="BD95" s="4" t="s">
        <v>3</v>
      </c>
      <c r="BE95" s="4" t="s">
        <v>4</v>
      </c>
      <c r="BF95" s="6" t="s">
        <v>5</v>
      </c>
      <c r="BG95" s="33" t="s">
        <v>8</v>
      </c>
      <c r="BH95" s="4"/>
      <c r="BI95" s="4"/>
      <c r="BJ95" s="33" t="s">
        <v>5</v>
      </c>
      <c r="BK95" s="39"/>
      <c r="BL95" s="33" t="s">
        <v>8</v>
      </c>
      <c r="BM95" s="39"/>
      <c r="BN95" s="8"/>
      <c r="BO95" s="54"/>
      <c r="BP95" s="8"/>
      <c r="BQ95" s="8"/>
      <c r="BR95" s="54"/>
      <c r="BS95" s="54"/>
      <c r="CF95" t="s">
        <v>179</v>
      </c>
      <c r="CG95" t="s">
        <v>1173</v>
      </c>
    </row>
    <row r="96" spans="1:85" ht="14.25" thickBot="1">
      <c r="B96" s="233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5"/>
      <c r="BC96" s="4" t="s">
        <v>0</v>
      </c>
      <c r="BD96" s="4" t="str">
        <f t="shared" ref="BD96:BF98" si="5">IF(OR(BD78="",BD78=0),"",INT(LOG10((BD78))))</f>
        <v/>
      </c>
      <c r="BE96" s="4" t="str">
        <f t="shared" si="5"/>
        <v/>
      </c>
      <c r="BF96" s="4" t="str">
        <f t="shared" si="5"/>
        <v/>
      </c>
      <c r="BG96" s="4" t="str">
        <f>IF(OR(BF78="",BF78=0,BN78=""),"",INT(LOG10((BN78))))</f>
        <v/>
      </c>
      <c r="BH96" s="4" t="s">
        <v>0</v>
      </c>
      <c r="BI96" s="4">
        <v>1</v>
      </c>
      <c r="BJ96" s="4" t="str">
        <f>IF($BF78="","",INT($BF78/$BI96))</f>
        <v/>
      </c>
      <c r="BK96" s="4" t="str">
        <f>IF($BF78="","",IF(OR(AND($BF78=BI96*BJ96,$BJ96&gt;=10),($BF78-BI96*BJ96)&gt;0),"","."&amp;$BF78-BI96*BJ96))</f>
        <v/>
      </c>
      <c r="BL96" s="4" t="str">
        <f>IF($BN78="","",INT($BN78/$BI96))</f>
        <v/>
      </c>
      <c r="BM96" s="4" t="str">
        <f>IF(OR($BF78="",$BN78=""),"",IF(OR(AND($BN78=BI96*BL96,$BL96&gt;=10),($BN78-BI96*BL96)&gt;0),"","."&amp;$BN78-BI96*BL96))</f>
        <v/>
      </c>
      <c r="BN96" s="8"/>
      <c r="BO96" s="54"/>
      <c r="BP96" s="8"/>
      <c r="BQ96" s="8"/>
      <c r="BR96" s="54"/>
      <c r="BS96" s="54"/>
      <c r="CF96" t="s">
        <v>180</v>
      </c>
      <c r="CG96" t="s">
        <v>1174</v>
      </c>
    </row>
    <row r="97" spans="1:85">
      <c r="D97" s="45"/>
      <c r="E97" s="45"/>
      <c r="F97" s="45"/>
      <c r="G97" s="45"/>
      <c r="H97" s="8"/>
      <c r="BC97" s="4" t="s">
        <v>1</v>
      </c>
      <c r="BD97" s="4" t="str">
        <f t="shared" si="5"/>
        <v/>
      </c>
      <c r="BE97" s="4" t="str">
        <f t="shared" si="5"/>
        <v/>
      </c>
      <c r="BF97" s="4" t="str">
        <f t="shared" si="5"/>
        <v/>
      </c>
      <c r="BG97" s="4" t="str">
        <f>IF(OR(BF79="",BF79=0,BN79=""),"",INT(LOG10((BN79))))</f>
        <v/>
      </c>
      <c r="BH97" s="4" t="s">
        <v>1</v>
      </c>
      <c r="BI97" s="4">
        <v>1</v>
      </c>
      <c r="BJ97" s="4" t="str">
        <f>IF($BF79="","",INT($BF79/$BI97))</f>
        <v/>
      </c>
      <c r="BK97" s="4" t="str">
        <f>IF($BF79="","",IF(OR(AND($BF79=BI97*BJ97,$BJ97&gt;=10),($BF79-BI97*BJ97)&gt;0),"","."&amp;$BF79-BI97*BJ97))</f>
        <v/>
      </c>
      <c r="BL97" s="4" t="str">
        <f>IF($BN79="","",INT($BN79/$BI97))</f>
        <v/>
      </c>
      <c r="BM97" s="4" t="str">
        <f>IF(OR($BF79="",BN79=""),"",IF(OR(AND($BN79=BI97*BL97,$BL97&gt;=10),($BN79-BI97*BL97)&gt;0),"","."&amp;$BN79-BI97*BL97))</f>
        <v/>
      </c>
      <c r="BN97" s="8"/>
      <c r="BO97" s="54"/>
      <c r="BP97" s="8"/>
      <c r="BQ97" s="8"/>
      <c r="BR97" s="54"/>
      <c r="BS97" s="54"/>
      <c r="CF97" t="s">
        <v>181</v>
      </c>
      <c r="CG97" t="s">
        <v>1175</v>
      </c>
    </row>
    <row r="98" spans="1:85" ht="18.75" customHeight="1">
      <c r="A98" s="236" t="s">
        <v>2040</v>
      </c>
      <c r="B98" s="236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95" t="s">
        <v>2047</v>
      </c>
      <c r="P98" s="295"/>
      <c r="Q98" s="295"/>
      <c r="R98" s="238">
        <v>5</v>
      </c>
      <c r="S98" s="238"/>
      <c r="T98" s="217" t="s">
        <v>154</v>
      </c>
      <c r="U98" s="217"/>
      <c r="V98" s="217"/>
      <c r="W98" s="217"/>
      <c r="X98" s="217"/>
      <c r="Y98" s="310" t="s">
        <v>155</v>
      </c>
      <c r="Z98" s="240" t="s">
        <v>2047</v>
      </c>
      <c r="AA98" s="240"/>
      <c r="AB98" s="311">
        <v>6</v>
      </c>
      <c r="AC98" s="311"/>
      <c r="AD98" s="217" t="s">
        <v>1050</v>
      </c>
      <c r="AE98" s="217"/>
      <c r="AF98" s="217"/>
      <c r="AG98" s="217"/>
      <c r="AH98" s="217"/>
      <c r="AI98" s="217"/>
      <c r="AJ98" s="217"/>
      <c r="AK98" s="217"/>
      <c r="AL98" s="283" t="s">
        <v>156</v>
      </c>
      <c r="AM98" s="284"/>
      <c r="AN98" s="284"/>
      <c r="AO98" s="285"/>
      <c r="AP98" s="289" t="s">
        <v>157</v>
      </c>
      <c r="AQ98" s="209"/>
      <c r="AR98" s="209"/>
      <c r="AS98" s="291">
        <v>6</v>
      </c>
      <c r="AT98" s="291"/>
      <c r="AU98" s="209" t="s">
        <v>1023</v>
      </c>
      <c r="AV98" s="211" t="s">
        <v>2053</v>
      </c>
      <c r="AW98" s="211"/>
      <c r="AX98" s="209" t="s">
        <v>1024</v>
      </c>
      <c r="AY98" s="209" t="s">
        <v>2054</v>
      </c>
      <c r="AZ98" s="209"/>
      <c r="BA98" s="215" t="s">
        <v>1025</v>
      </c>
      <c r="BB98" s="89">
        <v>1</v>
      </c>
      <c r="BC98" s="6" t="s">
        <v>2</v>
      </c>
      <c r="BD98" s="4" t="str">
        <f t="shared" si="5"/>
        <v/>
      </c>
      <c r="BE98" s="4" t="str">
        <f t="shared" si="5"/>
        <v/>
      </c>
      <c r="BF98" s="4" t="str">
        <f t="shared" si="5"/>
        <v/>
      </c>
      <c r="BH98" s="6" t="s">
        <v>2</v>
      </c>
      <c r="BI98" s="4">
        <v>1</v>
      </c>
      <c r="BJ98" s="4" t="str">
        <f>IF(OR($BF80="",$BF80="不要"),"",INT($BF80/$BI98))</f>
        <v/>
      </c>
      <c r="BK98" s="4" t="str">
        <f>IF(OR($BF80="",$BF80="不要"),"",IF(OR(AND($BF80=BI98*BJ98,$BJ98&gt;=10),($BF80-BI98*BJ98)&gt;0),"","."&amp;$BF80-BI98*BJ98))</f>
        <v/>
      </c>
      <c r="BL98" s="4" t="str">
        <f>IF(OR($BF80="",$BF80="不要",BN80=""),"",INT($BN80/$BI98))</f>
        <v/>
      </c>
      <c r="BM98" s="4" t="str">
        <f>IF(OR($BF80="",$BF80="不要",BR80=""),"",IF(OR(AND($BR80=BI98*BL98,$BL98&gt;=10),($BR80-BI98*BL98)&gt;0),"","."&amp;$BR80-BI98*BL98))</f>
        <v/>
      </c>
      <c r="CF98" t="s">
        <v>182</v>
      </c>
      <c r="CG98" t="s">
        <v>1176</v>
      </c>
    </row>
    <row r="99" spans="1:85" ht="18.75" customHeight="1">
      <c r="A99" s="236"/>
      <c r="B99" s="236"/>
      <c r="C99" s="236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236"/>
      <c r="O99" s="295"/>
      <c r="P99" s="295"/>
      <c r="Q99" s="295"/>
      <c r="R99" s="238"/>
      <c r="S99" s="238"/>
      <c r="T99" s="217"/>
      <c r="U99" s="217"/>
      <c r="V99" s="217"/>
      <c r="W99" s="217"/>
      <c r="X99" s="217"/>
      <c r="Y99" s="310"/>
      <c r="Z99" s="240"/>
      <c r="AA99" s="240"/>
      <c r="AB99" s="311"/>
      <c r="AC99" s="311"/>
      <c r="AD99" s="217"/>
      <c r="AE99" s="217"/>
      <c r="AF99" s="217"/>
      <c r="AG99" s="217"/>
      <c r="AH99" s="217"/>
      <c r="AI99" s="217"/>
      <c r="AJ99" s="217"/>
      <c r="AK99" s="217"/>
      <c r="AL99" s="286"/>
      <c r="AM99" s="287"/>
      <c r="AN99" s="287"/>
      <c r="AO99" s="288"/>
      <c r="AP99" s="328"/>
      <c r="AQ99" s="309"/>
      <c r="AR99" s="309"/>
      <c r="AS99" s="329"/>
      <c r="AT99" s="329"/>
      <c r="AU99" s="309"/>
      <c r="AV99" s="330"/>
      <c r="AW99" s="330"/>
      <c r="AX99" s="309"/>
      <c r="AY99" s="309"/>
      <c r="AZ99" s="309"/>
      <c r="BA99" s="312"/>
      <c r="BB99" s="89">
        <v>1</v>
      </c>
      <c r="BC99" s="8"/>
      <c r="BD99" s="8"/>
      <c r="BE99" s="8"/>
      <c r="BF99" s="31"/>
      <c r="BG99" s="54"/>
      <c r="BH99" s="54"/>
      <c r="BI99" s="8"/>
      <c r="BJ99" s="8"/>
      <c r="BK99" s="55"/>
      <c r="BL99" s="56"/>
      <c r="BM99" s="56"/>
      <c r="CF99" t="s">
        <v>183</v>
      </c>
      <c r="CG99" t="s">
        <v>1177</v>
      </c>
    </row>
    <row r="100" spans="1:85" ht="13.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1"/>
      <c r="P100" s="91"/>
      <c r="Q100" s="91"/>
      <c r="R100" s="92"/>
      <c r="S100" s="92"/>
      <c r="T100" s="80"/>
      <c r="U100" s="80"/>
      <c r="V100" s="80"/>
      <c r="W100" s="80"/>
      <c r="X100" s="80"/>
      <c r="Y100" s="82"/>
      <c r="Z100" s="83"/>
      <c r="AA100" s="83"/>
      <c r="AB100" s="84"/>
      <c r="AC100" s="84"/>
      <c r="AD100" s="80"/>
      <c r="AE100" s="80"/>
      <c r="AF100" s="80"/>
      <c r="AG100" s="80"/>
      <c r="AH100" s="80"/>
      <c r="AI100" s="80"/>
      <c r="AJ100" s="80"/>
      <c r="AK100" s="80"/>
      <c r="AL100" s="97"/>
      <c r="AM100" s="97"/>
      <c r="AN100" s="97"/>
      <c r="AO100" s="97"/>
      <c r="AP100" s="98"/>
      <c r="AQ100" s="98"/>
      <c r="AR100" s="98"/>
      <c r="AS100" s="99"/>
      <c r="AT100" s="99"/>
      <c r="AU100" s="98"/>
      <c r="AV100" s="100"/>
      <c r="AW100" s="100"/>
      <c r="AX100" s="98"/>
      <c r="AY100" s="98"/>
      <c r="AZ100" s="98"/>
      <c r="BA100" s="98"/>
      <c r="BB100" s="89">
        <v>1</v>
      </c>
      <c r="BC100" s="8"/>
      <c r="BD100" s="8"/>
      <c r="BE100" s="8"/>
      <c r="BF100" s="31"/>
      <c r="BG100" s="54"/>
      <c r="BH100" s="54"/>
      <c r="BI100" s="8"/>
      <c r="BJ100" s="8"/>
      <c r="BK100" s="55"/>
      <c r="BL100" s="56"/>
      <c r="BM100" s="56"/>
      <c r="CF100" t="s">
        <v>184</v>
      </c>
      <c r="CG100" t="s">
        <v>1178</v>
      </c>
    </row>
    <row r="101" spans="1:85" ht="13.5" customHeight="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1"/>
      <c r="P101" s="91"/>
      <c r="Q101" s="91"/>
      <c r="R101" s="92"/>
      <c r="S101" s="92"/>
      <c r="T101" s="80"/>
      <c r="U101" s="80"/>
      <c r="V101" s="80"/>
      <c r="W101" s="80"/>
      <c r="X101" s="80"/>
      <c r="Y101" s="82"/>
      <c r="Z101" s="83"/>
      <c r="AA101" s="83"/>
      <c r="AB101" s="84"/>
      <c r="AC101" s="84"/>
      <c r="AD101" s="80"/>
      <c r="AE101" s="80"/>
      <c r="AF101" s="80"/>
      <c r="AG101" s="80"/>
      <c r="AH101" s="80"/>
      <c r="AI101" s="80"/>
      <c r="AJ101" s="80"/>
      <c r="AK101" s="80"/>
      <c r="AL101" s="97"/>
      <c r="AM101" s="97"/>
      <c r="AN101" s="97"/>
      <c r="AO101" s="97"/>
      <c r="AP101" s="98"/>
      <c r="AQ101" s="98"/>
      <c r="AR101" s="98"/>
      <c r="AS101" s="99"/>
      <c r="AT101" s="99"/>
      <c r="AU101" s="98"/>
      <c r="AV101" s="100"/>
      <c r="AW101" s="100"/>
      <c r="AX101" s="98"/>
      <c r="AY101" s="98"/>
      <c r="AZ101" s="98"/>
      <c r="BA101" s="98"/>
      <c r="BB101" s="89">
        <v>1</v>
      </c>
      <c r="BC101" s="8"/>
      <c r="BD101" s="8"/>
      <c r="BE101" s="8"/>
      <c r="BF101" s="31"/>
      <c r="BG101" s="54"/>
      <c r="BH101" s="54"/>
      <c r="BI101" s="8"/>
      <c r="BJ101" s="8"/>
      <c r="BK101" s="55"/>
      <c r="BL101" s="56"/>
      <c r="BM101" s="56"/>
      <c r="CF101" t="s">
        <v>185</v>
      </c>
      <c r="CG101" t="s">
        <v>1179</v>
      </c>
    </row>
    <row r="102" spans="1:85" ht="13.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89">
        <v>1</v>
      </c>
      <c r="BC102" s="8"/>
      <c r="BD102" s="8"/>
      <c r="BE102" s="8"/>
      <c r="BF102" s="31"/>
      <c r="BG102" s="54"/>
      <c r="BH102" s="54"/>
      <c r="BI102" s="8"/>
      <c r="BJ102" s="8"/>
      <c r="BK102" s="55"/>
      <c r="BL102" s="56"/>
      <c r="BM102" s="56"/>
      <c r="CF102" t="s">
        <v>186</v>
      </c>
      <c r="CG102" t="s">
        <v>1180</v>
      </c>
    </row>
    <row r="103" spans="1:85" ht="13.5" customHeight="1">
      <c r="A103" s="180" t="s">
        <v>1076</v>
      </c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89">
        <v>1</v>
      </c>
      <c r="BC103" s="4"/>
      <c r="BD103" s="4" t="s">
        <v>29</v>
      </c>
      <c r="BE103" s="4" t="s">
        <v>10</v>
      </c>
      <c r="BF103" s="31"/>
      <c r="BG103" s="54"/>
      <c r="BH103" s="54"/>
      <c r="BI103" s="8"/>
      <c r="BJ103" s="8"/>
      <c r="BK103" s="55"/>
      <c r="BL103" s="56"/>
      <c r="BM103" s="56"/>
      <c r="CF103" t="s">
        <v>187</v>
      </c>
      <c r="CG103" t="s">
        <v>1181</v>
      </c>
    </row>
    <row r="104" spans="1:85" ht="13.5" customHeight="1" thickBot="1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8"/>
      <c r="S104" s="8"/>
      <c r="T104" s="8"/>
      <c r="U104" s="8"/>
      <c r="V104" s="8"/>
      <c r="W104" s="8"/>
      <c r="X104" s="8"/>
      <c r="Y104" s="8"/>
      <c r="Z104" s="8"/>
      <c r="AA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9">
        <v>1</v>
      </c>
      <c r="BC104" s="4" t="s">
        <v>0</v>
      </c>
      <c r="BD104" s="4" t="str">
        <f>IF(Y87="","",IF(Y87&lt;=20,Y87,20))</f>
        <v/>
      </c>
      <c r="BE104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3),"",IF(VLOOKUP($B$20,$BU$3:$BW$21,2,0)="",BD104,VLOOKUP($B$20,$BU$3:$BW$21,2,0))))))</f>
        <v/>
      </c>
      <c r="BF104" s="16"/>
      <c r="BL104" t="str">
        <f>IF(BF80="","",IF(AND($BD$8=TRUE,$BD$9=TRUE),"&lt;"&amp;BG80,IF(AND($BF$8=TRUE,$BF$9=TRUE),BK80,IF(AND($BE$8=TRUE,$BE$9=TRUE),BJ80,IF(AND($BD$8=FALSE,$BD$9=TRUE),BL78,IF(AND($BD$8=TRUE,$BD$9=FALSE),BL79,""))))))</f>
        <v/>
      </c>
      <c r="CF104" t="s">
        <v>188</v>
      </c>
      <c r="CG104" t="s">
        <v>1182</v>
      </c>
    </row>
    <row r="105" spans="1:85" ht="13.5" customHeight="1">
      <c r="A105" s="153" t="s">
        <v>51</v>
      </c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6" t="str">
        <f>IF($I$16="","",$I$16)</f>
        <v/>
      </c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81"/>
      <c r="BB105" s="89">
        <v>1</v>
      </c>
      <c r="BC105" s="4" t="s">
        <v>1</v>
      </c>
      <c r="BD105" s="4" t="str">
        <f>IF(Y88="","",IF(Y88&lt;=20,Y88,20))</f>
        <v/>
      </c>
      <c r="BE105" s="4" t="str">
        <f>IF($B$20="選択してください","",IF(VLOOKUP($B$20,$BU$3:$BW$21,3,0)="",BD105,VLOOKUP($B$20,$BU$3:$BW$21,3,0)))</f>
        <v/>
      </c>
      <c r="BF105" s="8"/>
      <c r="BG105">
        <f>IF(BD78&lt;BF78,"",1)</f>
        <v>1</v>
      </c>
      <c r="CF105" t="s">
        <v>189</v>
      </c>
      <c r="CG105" t="s">
        <v>1183</v>
      </c>
    </row>
    <row r="106" spans="1:85" ht="13.5" customHeight="1" thickBot="1">
      <c r="A106" s="153"/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8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  <c r="AR106" s="159"/>
      <c r="AS106" s="159"/>
      <c r="AT106" s="159"/>
      <c r="AU106" s="184"/>
      <c r="BB106" s="89">
        <v>1</v>
      </c>
      <c r="CF106" t="s">
        <v>190</v>
      </c>
      <c r="CG106" t="s">
        <v>1184</v>
      </c>
    </row>
    <row r="107" spans="1:85" ht="13.5" customHeight="1">
      <c r="A107" s="153" t="s">
        <v>52</v>
      </c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6" t="str">
        <f>IF($I$15="","",$I$15)</f>
        <v/>
      </c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157"/>
      <c r="AQ107" s="157"/>
      <c r="AR107" s="157"/>
      <c r="AS107" s="157"/>
      <c r="AT107" s="157"/>
      <c r="AU107" s="181"/>
      <c r="BB107" s="89">
        <v>1</v>
      </c>
      <c r="BC107" s="4"/>
      <c r="BD107" s="4" t="s">
        <v>2016</v>
      </c>
      <c r="BE107" s="4" t="s">
        <v>2017</v>
      </c>
      <c r="CF107" t="s">
        <v>191</v>
      </c>
      <c r="CG107" t="s">
        <v>1185</v>
      </c>
    </row>
    <row r="108" spans="1:85" ht="13.5" customHeight="1" thickBot="1">
      <c r="A108" s="153"/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8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  <c r="AR108" s="159"/>
      <c r="AS108" s="159"/>
      <c r="AT108" s="159"/>
      <c r="AU108" s="184"/>
      <c r="BB108" s="89">
        <v>1</v>
      </c>
      <c r="BC108" s="4" t="s">
        <v>2012</v>
      </c>
      <c r="BD108" s="69" t="str">
        <f>IF(OR(R81="",U81=""),"",R81&amp;":"&amp;U81)</f>
        <v/>
      </c>
      <c r="BE108" s="4" t="str">
        <f>IF(OR(X81="",AA81=""),"",X81&amp;":"&amp;AA81)</f>
        <v/>
      </c>
      <c r="BF108" s="65" t="str">
        <f>IF(OR(BD108="",BE108=""),"",IF((BE108-BD108)&lt;0,"-",BE108-BD108))</f>
        <v/>
      </c>
      <c r="CF108" t="s">
        <v>192</v>
      </c>
      <c r="CG108" t="s">
        <v>1186</v>
      </c>
    </row>
    <row r="109" spans="1:85" ht="13.5" customHeight="1">
      <c r="A109" s="153" t="s">
        <v>1049</v>
      </c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6" t="str">
        <f>IF(OR($I$13="郵便番号を入力後、区町名を確認してください",$I$13="郵便番号の入力を確認してください",$I$14="",$I$12="",$M$12=""),"",$I$13&amp;$I$14)</f>
        <v/>
      </c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81"/>
      <c r="BB109" s="89">
        <v>1</v>
      </c>
      <c r="BC109" s="4" t="s">
        <v>2013</v>
      </c>
      <c r="BD109" s="69" t="str">
        <f>IF(OR(R82="",U82=""),"",R82&amp;":"&amp;U82)</f>
        <v/>
      </c>
      <c r="BE109" s="4" t="str">
        <f>IF(OR(X82="",AA82=""),"",X82&amp;":"&amp;AA82)</f>
        <v/>
      </c>
      <c r="BF109" s="65" t="str">
        <f>IF(OR(BD109="",BE109=""),"",IF((BE109-BD109)&lt;0,"-",BE109-BD109))</f>
        <v/>
      </c>
      <c r="BN109" s="8"/>
      <c r="CF109" t="s">
        <v>193</v>
      </c>
      <c r="CG109" t="s">
        <v>1187</v>
      </c>
    </row>
    <row r="110" spans="1:85" ht="13.5" customHeight="1" thickBot="1">
      <c r="A110" s="153"/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8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59"/>
      <c r="AL110" s="159"/>
      <c r="AM110" s="159"/>
      <c r="AN110" s="159"/>
      <c r="AO110" s="159"/>
      <c r="AP110" s="159"/>
      <c r="AQ110" s="159"/>
      <c r="AR110" s="159"/>
      <c r="AS110" s="159"/>
      <c r="AT110" s="159"/>
      <c r="AU110" s="184"/>
      <c r="BB110" s="89">
        <v>1</v>
      </c>
      <c r="BN110" s="8"/>
      <c r="CF110" t="s">
        <v>194</v>
      </c>
      <c r="CG110" t="s">
        <v>1188</v>
      </c>
    </row>
    <row r="111" spans="1:85" ht="13.5" customHeight="1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BB111" s="89">
        <v>1</v>
      </c>
      <c r="BN111" s="8"/>
      <c r="CF111" t="s">
        <v>195</v>
      </c>
      <c r="CG111" t="s">
        <v>1189</v>
      </c>
    </row>
    <row r="112" spans="1:85" ht="13.5" customHeight="1">
      <c r="M112" s="8"/>
      <c r="N112" s="8"/>
      <c r="O112" s="8"/>
      <c r="AC112" s="16"/>
      <c r="AD112" s="16"/>
      <c r="AE112" s="16"/>
      <c r="AF112" s="1"/>
      <c r="AG112" s="1"/>
      <c r="AH112" s="1"/>
      <c r="AI112" s="1"/>
      <c r="AJ112" s="1"/>
      <c r="AK112" s="1"/>
      <c r="AL112" s="1"/>
      <c r="AM112" s="1"/>
      <c r="AN112" s="16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89">
        <v>1</v>
      </c>
      <c r="BN112" s="8"/>
      <c r="CF112" t="s">
        <v>196</v>
      </c>
      <c r="CG112" t="s">
        <v>1190</v>
      </c>
    </row>
    <row r="113" spans="1:85" ht="13.5" customHeight="1">
      <c r="A113" s="180" t="s">
        <v>1027</v>
      </c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AC113" s="16"/>
      <c r="AD113" s="16"/>
      <c r="AE113" s="16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89">
        <v>1</v>
      </c>
      <c r="BC113" s="4"/>
      <c r="BD113" s="4" t="s">
        <v>3</v>
      </c>
      <c r="BE113" s="4" t="s">
        <v>4</v>
      </c>
      <c r="BN113" s="8"/>
      <c r="CF113" t="s">
        <v>197</v>
      </c>
      <c r="CG113" t="s">
        <v>1191</v>
      </c>
    </row>
    <row r="114" spans="1:85" ht="13.5" customHeight="1" thickBot="1">
      <c r="A114" s="180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AC114" s="16"/>
      <c r="AD114" s="16"/>
      <c r="AE114" s="16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89">
        <v>1</v>
      </c>
      <c r="BC114" s="4" t="s">
        <v>0</v>
      </c>
      <c r="BD114" s="4" t="str">
        <f>IF(H87="","",H87)</f>
        <v/>
      </c>
      <c r="BE114" s="4" t="str">
        <f>IF(M87="","",M87)</f>
        <v/>
      </c>
      <c r="BF114" t="str">
        <f>IF(OR(BD114="",BE114=""),"",BE114-BD114)</f>
        <v/>
      </c>
      <c r="BN114" s="8"/>
      <c r="CF114" t="s">
        <v>198</v>
      </c>
      <c r="CG114" t="s">
        <v>1192</v>
      </c>
    </row>
    <row r="115" spans="1:85" ht="13.5" customHeight="1">
      <c r="A115" s="153" t="s">
        <v>1028</v>
      </c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6" t="str">
        <f>IF($B$20="選択してください","",$B$20)</f>
        <v/>
      </c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7"/>
      <c r="AL115" s="157"/>
      <c r="AM115" s="157"/>
      <c r="AN115" s="18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89">
        <v>1</v>
      </c>
      <c r="BC115" s="4" t="s">
        <v>1</v>
      </c>
      <c r="BD115" s="4" t="str">
        <f>IF(H88="","",H88)</f>
        <v/>
      </c>
      <c r="BE115" s="4" t="str">
        <f>IF(M88="","",M88)</f>
        <v/>
      </c>
      <c r="BF115" t="str">
        <f>IF(OR(BD115="",BE115=""),"",BE115-BD115)</f>
        <v/>
      </c>
      <c r="BN115" s="8"/>
      <c r="CF115" t="s">
        <v>199</v>
      </c>
      <c r="CG115" t="s">
        <v>1193</v>
      </c>
    </row>
    <row r="116" spans="1:85" ht="13.5" customHeight="1" thickBot="1">
      <c r="A116" s="153"/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8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59"/>
      <c r="AJ116" s="159"/>
      <c r="AK116" s="159"/>
      <c r="AL116" s="159"/>
      <c r="AM116" s="159"/>
      <c r="AN116" s="184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89">
        <v>1</v>
      </c>
      <c r="BN116" s="8"/>
      <c r="CF116" t="s">
        <v>200</v>
      </c>
      <c r="CG116" t="s">
        <v>1194</v>
      </c>
    </row>
    <row r="117" spans="1:85" ht="13.5" customHeight="1">
      <c r="A117" s="153" t="s">
        <v>2045</v>
      </c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6" t="str">
        <f>IF($V$20="","",$V$20)</f>
        <v/>
      </c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  <c r="AL117" s="157"/>
      <c r="AM117" s="157"/>
      <c r="AN117" s="18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89">
        <v>1</v>
      </c>
      <c r="BC117" s="8"/>
      <c r="BD117" s="8"/>
      <c r="BN117" s="8"/>
      <c r="CF117" t="s">
        <v>201</v>
      </c>
      <c r="CG117" t="s">
        <v>1195</v>
      </c>
    </row>
    <row r="118" spans="1:85" ht="13.5" customHeight="1" thickBot="1">
      <c r="A118" s="153"/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8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159"/>
      <c r="AK118" s="159"/>
      <c r="AL118" s="159"/>
      <c r="AM118" s="159"/>
      <c r="AN118" s="184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89">
        <v>1</v>
      </c>
      <c r="BC118" s="8"/>
      <c r="BD118" s="8"/>
      <c r="BN118" s="8"/>
      <c r="CF118" t="s">
        <v>202</v>
      </c>
      <c r="CG118" t="s">
        <v>1196</v>
      </c>
    </row>
    <row r="119" spans="1:85" ht="13.5" customHeight="1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89">
        <v>1</v>
      </c>
      <c r="BH119" s="8"/>
      <c r="BI119" s="8"/>
      <c r="BJ119" s="8"/>
      <c r="CF119" t="s">
        <v>203</v>
      </c>
      <c r="CG119" t="s">
        <v>1197</v>
      </c>
    </row>
    <row r="120" spans="1:85" ht="13.5" customHeight="1">
      <c r="A120" s="19"/>
      <c r="B120" s="18"/>
      <c r="C120" s="18"/>
      <c r="D120" s="18"/>
      <c r="E120" s="18"/>
      <c r="F120" s="18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89">
        <v>1</v>
      </c>
      <c r="BH120" s="8"/>
      <c r="BI120" s="8"/>
      <c r="BJ120" s="8"/>
      <c r="CF120" t="s">
        <v>204</v>
      </c>
      <c r="CG120" t="s">
        <v>1198</v>
      </c>
    </row>
    <row r="121" spans="1:85" ht="13.5" customHeight="1">
      <c r="A121" s="180" t="s">
        <v>1029</v>
      </c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89">
        <v>1</v>
      </c>
      <c r="BH121" s="8"/>
      <c r="BI121" s="8"/>
      <c r="BJ121" s="8"/>
      <c r="CF121" t="s">
        <v>205</v>
      </c>
      <c r="CG121" t="s">
        <v>1199</v>
      </c>
    </row>
    <row r="122" spans="1:85" ht="13.5" customHeight="1" thickBot="1">
      <c r="A122" s="180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89">
        <v>1</v>
      </c>
      <c r="BI122" s="7"/>
      <c r="CF122" t="s">
        <v>206</v>
      </c>
      <c r="CG122" t="s">
        <v>1200</v>
      </c>
    </row>
    <row r="123" spans="1:85" ht="13.5" customHeight="1">
      <c r="A123" s="153" t="s">
        <v>2046</v>
      </c>
      <c r="B123" s="153"/>
      <c r="C123" s="153"/>
      <c r="D123" s="153"/>
      <c r="E123" s="153"/>
      <c r="F123" s="153"/>
      <c r="G123" s="153"/>
      <c r="H123" s="156" t="str">
        <f>IF(B26="","",B26)</f>
        <v/>
      </c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8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89">
        <v>1</v>
      </c>
      <c r="BI123" s="7"/>
      <c r="CF123" t="s">
        <v>207</v>
      </c>
      <c r="CG123" t="s">
        <v>1201</v>
      </c>
    </row>
    <row r="124" spans="1:85" ht="13.5" customHeight="1" thickBot="1">
      <c r="A124" s="153"/>
      <c r="B124" s="153"/>
      <c r="C124" s="153"/>
      <c r="D124" s="153"/>
      <c r="E124" s="153"/>
      <c r="F124" s="153"/>
      <c r="G124" s="153"/>
      <c r="H124" s="158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84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89">
        <v>1</v>
      </c>
      <c r="BG124" s="8"/>
      <c r="BH124" s="8"/>
      <c r="BI124" s="8"/>
      <c r="BJ124" s="8"/>
      <c r="BK124" s="8"/>
      <c r="CF124" t="s">
        <v>208</v>
      </c>
      <c r="CG124" t="s">
        <v>1202</v>
      </c>
    </row>
    <row r="125" spans="1:85" ht="13.5" customHeight="1">
      <c r="A125" s="153" t="s">
        <v>1030</v>
      </c>
      <c r="B125" s="153"/>
      <c r="C125" s="153"/>
      <c r="D125" s="153"/>
      <c r="E125" s="153"/>
      <c r="F125" s="153"/>
      <c r="G125" s="153"/>
      <c r="H125" s="156" t="str">
        <f>IF(OR($V$20="",AK31=""),"",$V$20&amp;"　"&amp;AK31)</f>
        <v/>
      </c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  <c r="AF125" s="157"/>
      <c r="AG125" s="157"/>
      <c r="AH125" s="157"/>
      <c r="AI125" s="157"/>
      <c r="AJ125" s="181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89">
        <v>1</v>
      </c>
      <c r="BG125" s="8"/>
      <c r="BH125" s="8"/>
      <c r="BI125" s="8"/>
      <c r="BJ125" s="8"/>
      <c r="BK125" s="8"/>
      <c r="CF125" t="s">
        <v>209</v>
      </c>
      <c r="CG125" t="s">
        <v>1203</v>
      </c>
    </row>
    <row r="126" spans="1:85" ht="13.5" customHeight="1" thickBot="1">
      <c r="A126" s="153"/>
      <c r="B126" s="153"/>
      <c r="C126" s="153"/>
      <c r="D126" s="153"/>
      <c r="E126" s="153"/>
      <c r="F126" s="153"/>
      <c r="G126" s="153"/>
      <c r="H126" s="158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84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17"/>
      <c r="AX126" s="2"/>
      <c r="AY126" s="2"/>
      <c r="AZ126" s="2"/>
      <c r="BA126" s="2"/>
      <c r="BB126" s="89">
        <v>1</v>
      </c>
      <c r="BG126" s="8"/>
      <c r="BH126" s="8"/>
      <c r="BI126" s="8"/>
      <c r="BJ126" s="8"/>
      <c r="BK126" s="8"/>
      <c r="CF126" t="s">
        <v>210</v>
      </c>
      <c r="CG126" t="s">
        <v>1204</v>
      </c>
    </row>
    <row r="127" spans="1:85" ht="13.5" customHeight="1">
      <c r="A127" s="81"/>
      <c r="B127" s="81"/>
      <c r="C127" s="81"/>
      <c r="D127" s="81"/>
      <c r="E127" s="81"/>
      <c r="F127" s="81"/>
      <c r="G127" s="81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17"/>
      <c r="AX127" s="2"/>
      <c r="AY127" s="2"/>
      <c r="AZ127" s="2"/>
      <c r="BA127" s="2"/>
      <c r="BB127" s="89">
        <v>1</v>
      </c>
      <c r="BG127" s="8"/>
      <c r="BH127" s="8"/>
      <c r="BI127" s="8"/>
      <c r="BJ127" s="8"/>
      <c r="BK127" s="8"/>
      <c r="CF127" t="s">
        <v>211</v>
      </c>
      <c r="CG127" t="s">
        <v>1205</v>
      </c>
    </row>
    <row r="128" spans="1:85" ht="13.5" customHeight="1">
      <c r="A128" s="26"/>
      <c r="B128" s="26"/>
      <c r="C128" s="26"/>
      <c r="D128" s="26"/>
      <c r="E128" s="26"/>
      <c r="F128" s="26"/>
      <c r="G128" s="26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17"/>
      <c r="AB128" s="17"/>
      <c r="AC128" s="17"/>
      <c r="AD128" s="17"/>
      <c r="AE128" s="17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89">
        <v>1</v>
      </c>
      <c r="BG128" s="8"/>
      <c r="BH128" s="8"/>
      <c r="BI128" s="8"/>
      <c r="BJ128" s="8"/>
      <c r="BK128" s="8"/>
      <c r="CF128" t="s">
        <v>212</v>
      </c>
      <c r="CG128" t="s">
        <v>1206</v>
      </c>
    </row>
    <row r="129" spans="1:85" ht="13.5" customHeight="1" thickBot="1">
      <c r="B129" s="16"/>
      <c r="C129" s="16"/>
      <c r="D129" s="16"/>
      <c r="E129" s="16"/>
      <c r="F129" s="16"/>
      <c r="G129" s="16"/>
      <c r="I129" s="16"/>
      <c r="J129" s="124" t="s">
        <v>1033</v>
      </c>
      <c r="K129" s="124"/>
      <c r="L129" s="124"/>
      <c r="M129" s="124"/>
      <c r="N129" s="124"/>
      <c r="O129" s="124"/>
      <c r="P129" s="124"/>
      <c r="Q129" s="124"/>
      <c r="R129" s="124" t="s">
        <v>1046</v>
      </c>
      <c r="S129" s="124"/>
      <c r="T129" s="124"/>
      <c r="U129" s="124"/>
      <c r="V129" s="124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6"/>
      <c r="AT129" s="16"/>
      <c r="AU129" s="16"/>
      <c r="AV129" s="16"/>
      <c r="AW129" s="16"/>
      <c r="AX129" s="16"/>
      <c r="AY129" s="16"/>
      <c r="AZ129" s="16"/>
      <c r="BA129" s="1"/>
      <c r="BB129" s="89">
        <v>1</v>
      </c>
      <c r="BG129" s="8"/>
      <c r="BH129" s="8"/>
      <c r="BI129" s="8"/>
      <c r="BJ129" s="8"/>
      <c r="BK129" s="8"/>
      <c r="CF129" t="s">
        <v>213</v>
      </c>
      <c r="CG129" t="s">
        <v>1207</v>
      </c>
    </row>
    <row r="130" spans="1:85" ht="13.5" customHeight="1">
      <c r="A130" s="194" t="s">
        <v>2043</v>
      </c>
      <c r="B130" s="195"/>
      <c r="C130" s="195"/>
      <c r="D130" s="195"/>
      <c r="E130" s="195"/>
      <c r="F130" s="195"/>
      <c r="G130" s="195"/>
      <c r="H130" s="195"/>
      <c r="I130" s="196"/>
      <c r="J130" s="160" t="str">
        <f>IF(L130="","",IF(BE10=TRUE,"(",""))</f>
        <v/>
      </c>
      <c r="K130" s="161"/>
      <c r="L130" s="157" t="str">
        <f>IF(OR(H37="",H38="",M37="",M38="",Y37="",Y38="",B20="選択してください"),"",BS5)</f>
        <v/>
      </c>
      <c r="M130" s="157"/>
      <c r="N130" s="157"/>
      <c r="O130" s="157"/>
      <c r="P130" s="164" t="str">
        <f>IF(L130="","",IF(BE10=TRUE,")",""))</f>
        <v/>
      </c>
      <c r="Q130" s="165"/>
      <c r="R130" s="147" t="s">
        <v>1051</v>
      </c>
      <c r="S130" s="148"/>
      <c r="T130" s="148"/>
      <c r="U130" s="148"/>
      <c r="V130" s="149"/>
      <c r="W130" s="16"/>
      <c r="X130" s="16"/>
      <c r="Y130" s="200" t="s">
        <v>1038</v>
      </c>
      <c r="Z130" s="189"/>
      <c r="AA130" s="189"/>
      <c r="AB130" s="189"/>
      <c r="AC130" s="189"/>
      <c r="AD130" s="189"/>
      <c r="AE130" s="189"/>
      <c r="AF130" s="189"/>
      <c r="AG130" s="189"/>
      <c r="AH130" s="201"/>
      <c r="AI130" s="203" t="str">
        <f>IF(AC31="","",AC31)</f>
        <v/>
      </c>
      <c r="AJ130" s="204"/>
      <c r="AK130" s="204"/>
      <c r="AL130" s="204"/>
      <c r="AM130" s="204"/>
      <c r="AN130" s="204"/>
      <c r="AO130" s="204"/>
      <c r="AP130" s="204"/>
      <c r="AQ130" s="205"/>
      <c r="AR130" s="281" t="s">
        <v>1053</v>
      </c>
      <c r="AS130" s="282"/>
      <c r="AT130" s="282"/>
      <c r="AU130" s="109"/>
      <c r="AV130" s="109"/>
      <c r="AW130" s="109"/>
      <c r="AY130" s="30"/>
      <c r="AZ130" s="30"/>
      <c r="BA130" s="26"/>
      <c r="BB130" s="89">
        <v>1</v>
      </c>
      <c r="BG130" s="8"/>
      <c r="BH130" s="8"/>
      <c r="BI130" s="8"/>
      <c r="BJ130" s="8"/>
      <c r="BK130" s="8"/>
      <c r="CF130" t="s">
        <v>214</v>
      </c>
      <c r="CG130" t="s">
        <v>1208</v>
      </c>
    </row>
    <row r="131" spans="1:85" ht="13.5" customHeight="1" thickBot="1">
      <c r="A131" s="197"/>
      <c r="B131" s="198"/>
      <c r="C131" s="198"/>
      <c r="D131" s="198"/>
      <c r="E131" s="198"/>
      <c r="F131" s="198"/>
      <c r="G131" s="198"/>
      <c r="H131" s="198"/>
      <c r="I131" s="199"/>
      <c r="J131" s="162"/>
      <c r="K131" s="163"/>
      <c r="L131" s="159"/>
      <c r="M131" s="159"/>
      <c r="N131" s="159"/>
      <c r="O131" s="159"/>
      <c r="P131" s="166"/>
      <c r="Q131" s="167"/>
      <c r="R131" s="150"/>
      <c r="S131" s="151"/>
      <c r="T131" s="151"/>
      <c r="U131" s="151"/>
      <c r="V131" s="152"/>
      <c r="W131" s="1"/>
      <c r="X131" s="1"/>
      <c r="Y131" s="191"/>
      <c r="Z131" s="192"/>
      <c r="AA131" s="192"/>
      <c r="AB131" s="192"/>
      <c r="AC131" s="192"/>
      <c r="AD131" s="192"/>
      <c r="AE131" s="192"/>
      <c r="AF131" s="192"/>
      <c r="AG131" s="192"/>
      <c r="AH131" s="202"/>
      <c r="AI131" s="206"/>
      <c r="AJ131" s="207"/>
      <c r="AK131" s="207"/>
      <c r="AL131" s="207"/>
      <c r="AM131" s="207"/>
      <c r="AN131" s="207"/>
      <c r="AO131" s="207"/>
      <c r="AP131" s="207"/>
      <c r="AQ131" s="208"/>
      <c r="AR131" s="281"/>
      <c r="AS131" s="282"/>
      <c r="AT131" s="282"/>
      <c r="AU131" s="109"/>
      <c r="AV131" s="109"/>
      <c r="AW131" s="109"/>
      <c r="AY131" s="30"/>
      <c r="AZ131" s="30"/>
      <c r="BA131" s="26"/>
      <c r="BB131" s="89">
        <v>1</v>
      </c>
      <c r="BG131" s="8"/>
      <c r="BH131" s="8"/>
      <c r="BI131" s="8"/>
      <c r="BJ131" s="8"/>
      <c r="BK131" s="8"/>
      <c r="CF131" t="s">
        <v>215</v>
      </c>
      <c r="CG131" t="s">
        <v>1209</v>
      </c>
    </row>
    <row r="132" spans="1:85" ht="13.5" customHeight="1">
      <c r="A132" s="123"/>
      <c r="B132" s="123"/>
      <c r="C132" s="123"/>
      <c r="D132" s="123"/>
      <c r="E132" s="123"/>
      <c r="F132" s="123"/>
      <c r="G132" s="123"/>
      <c r="H132" s="123"/>
      <c r="I132" s="123"/>
      <c r="J132" s="31"/>
      <c r="K132" s="31"/>
      <c r="L132" s="122"/>
      <c r="M132" s="122"/>
      <c r="N132" s="122"/>
      <c r="O132" s="122"/>
      <c r="P132" s="30"/>
      <c r="Q132" s="30"/>
      <c r="R132" s="121"/>
      <c r="S132" s="121"/>
      <c r="T132" s="121"/>
      <c r="U132" s="121"/>
      <c r="V132" s="121"/>
      <c r="W132" s="1"/>
      <c r="X132" s="1"/>
      <c r="Y132" s="200" t="s">
        <v>2049</v>
      </c>
      <c r="Z132" s="189"/>
      <c r="AA132" s="189"/>
      <c r="AB132" s="189"/>
      <c r="AC132" s="189"/>
      <c r="AD132" s="189"/>
      <c r="AE132" s="189"/>
      <c r="AF132" s="189"/>
      <c r="AG132" s="189"/>
      <c r="AH132" s="201"/>
      <c r="AI132" s="203" t="str">
        <f>IF($W$26="","",$W$26)</f>
        <v/>
      </c>
      <c r="AJ132" s="204"/>
      <c r="AK132" s="204"/>
      <c r="AL132" s="204"/>
      <c r="AM132" s="204"/>
      <c r="AN132" s="204"/>
      <c r="AO132" s="204"/>
      <c r="AP132" s="204"/>
      <c r="AQ132" s="205"/>
      <c r="AR132" s="281" t="s">
        <v>2050</v>
      </c>
      <c r="AS132" s="282"/>
      <c r="AT132" s="282"/>
      <c r="AU132" s="109"/>
      <c r="AV132" s="109"/>
      <c r="AW132" s="109"/>
      <c r="AY132" s="30"/>
      <c r="AZ132" s="30"/>
      <c r="BA132" s="122"/>
      <c r="BB132" s="89">
        <v>1</v>
      </c>
      <c r="BG132" s="8"/>
      <c r="BH132" s="8"/>
      <c r="BI132" s="8"/>
      <c r="BJ132" s="8"/>
      <c r="BK132" s="8"/>
      <c r="CF132" t="s">
        <v>216</v>
      </c>
      <c r="CG132" t="s">
        <v>1210</v>
      </c>
    </row>
    <row r="133" spans="1:85" ht="13.5" customHeight="1" thickBot="1">
      <c r="A133" s="123"/>
      <c r="B133" s="123"/>
      <c r="C133" s="123"/>
      <c r="D133" s="123"/>
      <c r="E133" s="123"/>
      <c r="F133" s="123"/>
      <c r="G133" s="123"/>
      <c r="H133" s="123"/>
      <c r="I133" s="123"/>
      <c r="J133" s="31"/>
      <c r="K133" s="31"/>
      <c r="L133" s="122"/>
      <c r="M133" s="122"/>
      <c r="N133" s="122"/>
      <c r="O133" s="122"/>
      <c r="P133" s="30"/>
      <c r="Q133" s="30"/>
      <c r="R133" s="121"/>
      <c r="S133" s="121"/>
      <c r="T133" s="121"/>
      <c r="U133" s="121"/>
      <c r="V133" s="121"/>
      <c r="W133" s="1"/>
      <c r="X133" s="1"/>
      <c r="Y133" s="191"/>
      <c r="Z133" s="192"/>
      <c r="AA133" s="192"/>
      <c r="AB133" s="192"/>
      <c r="AC133" s="192"/>
      <c r="AD133" s="192"/>
      <c r="AE133" s="192"/>
      <c r="AF133" s="192"/>
      <c r="AG133" s="192"/>
      <c r="AH133" s="202"/>
      <c r="AI133" s="206"/>
      <c r="AJ133" s="207"/>
      <c r="AK133" s="207"/>
      <c r="AL133" s="207"/>
      <c r="AM133" s="207"/>
      <c r="AN133" s="207"/>
      <c r="AO133" s="207"/>
      <c r="AP133" s="207"/>
      <c r="AQ133" s="208"/>
      <c r="AR133" s="281"/>
      <c r="AS133" s="282"/>
      <c r="AT133" s="282"/>
      <c r="AU133" s="109"/>
      <c r="AV133" s="109"/>
      <c r="AW133" s="109"/>
      <c r="AY133" s="30"/>
      <c r="AZ133" s="30"/>
      <c r="BA133" s="122"/>
      <c r="BB133" s="89">
        <v>1</v>
      </c>
      <c r="BG133" s="8"/>
      <c r="BH133" s="8"/>
      <c r="BI133" s="8"/>
      <c r="BJ133" s="8"/>
      <c r="BK133" s="8"/>
      <c r="CF133" t="s">
        <v>217</v>
      </c>
      <c r="CG133" t="s">
        <v>60</v>
      </c>
    </row>
    <row r="134" spans="1:85" ht="13.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31"/>
      <c r="K134" s="31"/>
      <c r="L134" s="85"/>
      <c r="M134" s="85"/>
      <c r="N134" s="85"/>
      <c r="O134" s="85"/>
      <c r="P134" s="30"/>
      <c r="Q134" s="30"/>
      <c r="R134" s="86"/>
      <c r="S134" s="86"/>
      <c r="T134" s="86"/>
      <c r="U134" s="86"/>
      <c r="V134" s="86"/>
      <c r="W134" s="1"/>
      <c r="X134" s="1"/>
      <c r="Y134" s="186" t="s">
        <v>1031</v>
      </c>
      <c r="Z134" s="187"/>
      <c r="AA134" s="187"/>
      <c r="AB134" s="187"/>
      <c r="AC134" s="187"/>
      <c r="AD134" s="187"/>
      <c r="AE134" s="187"/>
      <c r="AF134" s="187"/>
      <c r="AG134" s="187"/>
      <c r="AH134" s="87"/>
      <c r="AI134" s="85"/>
      <c r="AJ134" s="85"/>
      <c r="AK134" s="85"/>
      <c r="AL134" s="85"/>
      <c r="AM134" s="85"/>
      <c r="AN134" s="85"/>
      <c r="AO134" s="85"/>
      <c r="AP134" s="85"/>
      <c r="AQ134" s="85"/>
      <c r="AR134" s="101"/>
      <c r="AS134" s="86"/>
      <c r="AT134" s="86"/>
      <c r="AU134" s="86"/>
      <c r="AV134" s="86"/>
      <c r="AW134" s="86"/>
      <c r="AY134" s="30"/>
      <c r="AZ134" s="30"/>
      <c r="BA134" s="85"/>
      <c r="BB134" s="89">
        <v>1</v>
      </c>
      <c r="BG134" s="8"/>
      <c r="BH134" s="8"/>
      <c r="BI134" s="8"/>
      <c r="BJ134" s="8"/>
      <c r="BK134" s="8"/>
      <c r="CF134" t="s">
        <v>218</v>
      </c>
      <c r="CG134" t="s">
        <v>1211</v>
      </c>
    </row>
    <row r="135" spans="1:85" ht="13.5" customHeight="1" thickBot="1">
      <c r="A135" s="30"/>
      <c r="B135" s="30"/>
      <c r="C135" s="30"/>
      <c r="D135" s="30"/>
      <c r="E135" s="30"/>
      <c r="F135" s="30"/>
      <c r="G135" s="30"/>
      <c r="H135" s="30"/>
      <c r="I135" s="30"/>
      <c r="J135" s="31"/>
      <c r="K135" s="31"/>
      <c r="L135" s="31"/>
      <c r="M135" s="31"/>
      <c r="N135" s="31"/>
      <c r="O135" s="31"/>
      <c r="P135" s="31"/>
      <c r="Q135" s="31"/>
      <c r="R135" s="26"/>
      <c r="S135" s="26"/>
      <c r="T135" s="26"/>
      <c r="U135" s="26"/>
      <c r="V135" s="26"/>
      <c r="W135" s="1"/>
      <c r="X135" s="1"/>
      <c r="Y135" s="187"/>
      <c r="Z135" s="187"/>
      <c r="AA135" s="187"/>
      <c r="AB135" s="187"/>
      <c r="AC135" s="187"/>
      <c r="AD135" s="187"/>
      <c r="AE135" s="187"/>
      <c r="AF135" s="187"/>
      <c r="AG135" s="187"/>
      <c r="AH135" s="26"/>
      <c r="AI135" s="25"/>
      <c r="AJ135" s="25"/>
      <c r="AK135" s="25"/>
      <c r="AL135" s="25"/>
      <c r="AM135" s="25"/>
      <c r="AN135" s="25"/>
      <c r="AO135" s="25"/>
      <c r="AP135" s="25"/>
      <c r="AQ135" s="25"/>
      <c r="AR135" s="35"/>
      <c r="AS135" s="26"/>
      <c r="AT135" s="26"/>
      <c r="AU135" s="26"/>
      <c r="AV135" s="26"/>
      <c r="AW135" s="26"/>
      <c r="AX135" s="26"/>
      <c r="AY135" s="26"/>
      <c r="AZ135" s="26"/>
      <c r="BA135" s="26"/>
      <c r="BB135" s="89">
        <v>1</v>
      </c>
      <c r="BG135" s="8"/>
      <c r="BH135" s="8"/>
      <c r="BI135" s="8"/>
      <c r="BJ135" s="8"/>
      <c r="BK135" s="8"/>
      <c r="CF135" t="s">
        <v>219</v>
      </c>
      <c r="CG135" t="s">
        <v>1212</v>
      </c>
    </row>
    <row r="136" spans="1:85" ht="13.5" customHeight="1">
      <c r="A136" s="153" t="s">
        <v>1031</v>
      </c>
      <c r="B136" s="154"/>
      <c r="C136" s="154"/>
      <c r="D136" s="154"/>
      <c r="E136" s="154"/>
      <c r="F136" s="154"/>
      <c r="G136" s="154"/>
      <c r="H136" s="154"/>
      <c r="I136" s="154"/>
      <c r="J136" s="1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6"/>
      <c r="Y136" s="200" t="s">
        <v>1039</v>
      </c>
      <c r="Z136" s="189"/>
      <c r="AA136" s="189"/>
      <c r="AB136" s="189"/>
      <c r="AC136" s="189"/>
      <c r="AD136" s="189"/>
      <c r="AE136" s="189"/>
      <c r="AF136" s="189"/>
      <c r="AG136" s="189"/>
      <c r="AH136" s="201"/>
      <c r="AI136" s="156" t="str">
        <f>IF(OR(H31="",L31="",O31=""),"",H31)</f>
        <v/>
      </c>
      <c r="AJ136" s="157"/>
      <c r="AK136" s="157"/>
      <c r="AL136" s="157"/>
      <c r="AM136" s="157" t="s">
        <v>1043</v>
      </c>
      <c r="AN136" s="157" t="str">
        <f>IF(OR(H31="",L31="",O31=""),"",L31)</f>
        <v/>
      </c>
      <c r="AO136" s="157"/>
      <c r="AP136" s="157"/>
      <c r="AQ136" s="157" t="s">
        <v>1043</v>
      </c>
      <c r="AR136" s="157" t="str">
        <f>IF(OR(H31="",L31="",O31=""),"",O31)</f>
        <v/>
      </c>
      <c r="AS136" s="157"/>
      <c r="AT136" s="181"/>
      <c r="AU136" s="1"/>
      <c r="AV136" s="1"/>
      <c r="AW136" s="1"/>
      <c r="AX136" s="1"/>
      <c r="AY136" s="1"/>
      <c r="AZ136" s="1"/>
      <c r="BA136" s="1"/>
      <c r="BB136" s="89">
        <v>1</v>
      </c>
      <c r="BG136" s="8"/>
      <c r="BH136" s="8"/>
      <c r="BI136" s="8"/>
      <c r="BJ136" s="8"/>
      <c r="BK136" s="8"/>
      <c r="CF136" t="s">
        <v>220</v>
      </c>
      <c r="CG136" t="s">
        <v>1213</v>
      </c>
    </row>
    <row r="137" spans="1:85" ht="13.5" customHeight="1" thickBot="1">
      <c r="A137" s="154"/>
      <c r="B137" s="154"/>
      <c r="C137" s="154"/>
      <c r="D137" s="154"/>
      <c r="E137" s="154"/>
      <c r="F137" s="154"/>
      <c r="G137" s="154"/>
      <c r="H137" s="154"/>
      <c r="I137" s="154"/>
      <c r="J137" s="124" t="s">
        <v>1033</v>
      </c>
      <c r="K137" s="124"/>
      <c r="L137" s="124"/>
      <c r="M137" s="124"/>
      <c r="N137" s="124"/>
      <c r="O137" s="124"/>
      <c r="P137" s="124"/>
      <c r="Q137" s="124"/>
      <c r="R137" s="124" t="s">
        <v>1046</v>
      </c>
      <c r="S137" s="124"/>
      <c r="T137" s="124"/>
      <c r="U137" s="124"/>
      <c r="V137" s="124"/>
      <c r="W137" s="1"/>
      <c r="X137" s="16"/>
      <c r="Y137" s="191"/>
      <c r="Z137" s="192"/>
      <c r="AA137" s="192"/>
      <c r="AB137" s="192"/>
      <c r="AC137" s="192"/>
      <c r="AD137" s="192"/>
      <c r="AE137" s="192"/>
      <c r="AF137" s="192"/>
      <c r="AG137" s="192"/>
      <c r="AH137" s="202"/>
      <c r="AI137" s="158"/>
      <c r="AJ137" s="159"/>
      <c r="AK137" s="159"/>
      <c r="AL137" s="159"/>
      <c r="AM137" s="159"/>
      <c r="AN137" s="159"/>
      <c r="AO137" s="159"/>
      <c r="AP137" s="159"/>
      <c r="AQ137" s="159"/>
      <c r="AR137" s="159"/>
      <c r="AS137" s="159"/>
      <c r="AT137" s="184"/>
      <c r="AU137" s="1"/>
      <c r="AV137" s="1"/>
      <c r="AW137" s="1"/>
      <c r="AX137" s="1"/>
      <c r="AY137" s="1"/>
      <c r="AZ137" s="1"/>
      <c r="BA137" s="1"/>
      <c r="BB137" s="89">
        <v>1</v>
      </c>
      <c r="BG137" s="8"/>
      <c r="BH137" s="8"/>
      <c r="BI137" s="8"/>
      <c r="BJ137" s="8"/>
      <c r="BK137" s="8"/>
      <c r="CF137" t="s">
        <v>221</v>
      </c>
      <c r="CG137" t="s">
        <v>1214</v>
      </c>
    </row>
    <row r="138" spans="1:85" ht="13.5" customHeight="1">
      <c r="A138" s="135" t="s">
        <v>1034</v>
      </c>
      <c r="B138" s="136"/>
      <c r="C138" s="136"/>
      <c r="D138" s="136"/>
      <c r="E138" s="136"/>
      <c r="F138" s="136"/>
      <c r="G138" s="136"/>
      <c r="H138" s="136"/>
      <c r="I138" s="137"/>
      <c r="J138" s="160" t="str">
        <f>IF(L138="","",IF(BE8=TRUE,"(",""))</f>
        <v/>
      </c>
      <c r="K138" s="161"/>
      <c r="L138" s="157" t="str">
        <f>IF(OR(H37="",M37="",R37=""),"",BL3)</f>
        <v/>
      </c>
      <c r="M138" s="157"/>
      <c r="N138" s="157"/>
      <c r="O138" s="157"/>
      <c r="P138" s="164" t="str">
        <f>IF(L138="","",IF(BE8=TRUE,")",""))</f>
        <v/>
      </c>
      <c r="Q138" s="165"/>
      <c r="R138" s="147" t="s">
        <v>1052</v>
      </c>
      <c r="S138" s="148"/>
      <c r="T138" s="148"/>
      <c r="U138" s="148"/>
      <c r="V138" s="149"/>
      <c r="W138" s="1"/>
      <c r="X138" s="16"/>
      <c r="Y138" s="200" t="s">
        <v>1040</v>
      </c>
      <c r="Z138" s="189"/>
      <c r="AA138" s="189"/>
      <c r="AB138" s="189"/>
      <c r="AC138" s="189"/>
      <c r="AD138" s="189"/>
      <c r="AE138" s="189"/>
      <c r="AF138" s="189"/>
      <c r="AG138" s="189"/>
      <c r="AH138" s="190"/>
      <c r="AI138" s="182" t="str">
        <f>IF(OR(R31="",U31=""),"",R31)</f>
        <v/>
      </c>
      <c r="AJ138" s="124"/>
      <c r="AK138" s="124" t="s">
        <v>1045</v>
      </c>
      <c r="AL138" s="124" t="str">
        <f>IF(OR(R31="",U31=""),"",U31)</f>
        <v/>
      </c>
      <c r="AM138" s="124"/>
      <c r="AN138" s="157" t="s">
        <v>1044</v>
      </c>
      <c r="AO138" s="157"/>
      <c r="AP138" s="157" t="str">
        <f>IF(OR(X31="",AA31=""),"",X31)</f>
        <v/>
      </c>
      <c r="AQ138" s="157"/>
      <c r="AR138" s="157" t="s">
        <v>1045</v>
      </c>
      <c r="AS138" s="157" t="str">
        <f>IF(OR(X31="",AA31=""),"",AA31)</f>
        <v/>
      </c>
      <c r="AT138" s="181"/>
      <c r="AV138" s="26"/>
      <c r="AW138" s="1"/>
      <c r="AX138" s="1"/>
      <c r="AY138" s="1"/>
      <c r="AZ138" s="1"/>
      <c r="BA138" s="1"/>
      <c r="BB138" s="89">
        <v>1</v>
      </c>
      <c r="BG138" s="8"/>
      <c r="BH138" s="8"/>
      <c r="BI138" s="8"/>
      <c r="BJ138" s="8"/>
      <c r="BK138" s="8"/>
      <c r="CF138" t="s">
        <v>222</v>
      </c>
      <c r="CG138" t="s">
        <v>1215</v>
      </c>
    </row>
    <row r="139" spans="1:85" ht="13.5" customHeight="1" thickBot="1">
      <c r="A139" s="138"/>
      <c r="B139" s="139"/>
      <c r="C139" s="139"/>
      <c r="D139" s="139"/>
      <c r="E139" s="139"/>
      <c r="F139" s="139"/>
      <c r="G139" s="139"/>
      <c r="H139" s="139"/>
      <c r="I139" s="140"/>
      <c r="J139" s="162"/>
      <c r="K139" s="163"/>
      <c r="L139" s="159"/>
      <c r="M139" s="159"/>
      <c r="N139" s="159"/>
      <c r="O139" s="159"/>
      <c r="P139" s="166"/>
      <c r="Q139" s="167"/>
      <c r="R139" s="150"/>
      <c r="S139" s="151"/>
      <c r="T139" s="151"/>
      <c r="U139" s="151"/>
      <c r="V139" s="152"/>
      <c r="X139" s="8"/>
      <c r="Y139" s="191"/>
      <c r="Z139" s="192"/>
      <c r="AA139" s="192"/>
      <c r="AB139" s="192"/>
      <c r="AC139" s="192"/>
      <c r="AD139" s="192"/>
      <c r="AE139" s="192"/>
      <c r="AF139" s="192"/>
      <c r="AG139" s="192"/>
      <c r="AH139" s="193"/>
      <c r="AI139" s="182"/>
      <c r="AJ139" s="124"/>
      <c r="AK139" s="124"/>
      <c r="AL139" s="124"/>
      <c r="AM139" s="124"/>
      <c r="AN139" s="159"/>
      <c r="AO139" s="159"/>
      <c r="AP139" s="159"/>
      <c r="AQ139" s="159"/>
      <c r="AR139" s="159"/>
      <c r="AS139" s="159"/>
      <c r="AT139" s="184"/>
      <c r="AV139" s="26"/>
      <c r="BB139" s="89">
        <v>1</v>
      </c>
      <c r="BG139" s="8"/>
      <c r="BH139" s="8"/>
      <c r="BI139" s="8"/>
      <c r="BJ139" s="8"/>
      <c r="BK139" s="8"/>
      <c r="CF139" t="s">
        <v>223</v>
      </c>
      <c r="CG139" t="s">
        <v>1216</v>
      </c>
    </row>
    <row r="140" spans="1:85" ht="13.5" customHeight="1">
      <c r="A140" s="135" t="s">
        <v>1035</v>
      </c>
      <c r="B140" s="136"/>
      <c r="C140" s="136"/>
      <c r="D140" s="136"/>
      <c r="E140" s="136"/>
      <c r="F140" s="136"/>
      <c r="G140" s="136"/>
      <c r="H140" s="136"/>
      <c r="I140" s="137"/>
      <c r="J140" s="160" t="str">
        <f>IF(L140="","",IF(BE8=TRUE,"(",""))</f>
        <v/>
      </c>
      <c r="K140" s="161"/>
      <c r="L140" s="157" t="str">
        <f>IF(OR(H37="",M37="",R37=""),"",BS3)</f>
        <v/>
      </c>
      <c r="M140" s="157"/>
      <c r="N140" s="157"/>
      <c r="O140" s="157"/>
      <c r="P140" s="164" t="str">
        <f>IF(L140="","",IF(BE8=TRUE,")",""))</f>
        <v/>
      </c>
      <c r="Q140" s="165"/>
      <c r="R140" s="147" t="s">
        <v>2002</v>
      </c>
      <c r="S140" s="148"/>
      <c r="T140" s="148"/>
      <c r="U140" s="148"/>
      <c r="V140" s="149"/>
      <c r="X140" s="8"/>
      <c r="Y140" s="155" t="s">
        <v>1041</v>
      </c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6" t="str">
        <f>IF(OR(H37="",M37=""),"",IF(H37=M37,"検出下限値と定量下限値が同じ値です。",IF(H37&lt;M37,M37,"検出下限値と定量下限値が逆に入力されています。")))</f>
        <v/>
      </c>
      <c r="AJ140" s="157"/>
      <c r="AK140" s="157"/>
      <c r="AL140" s="157"/>
      <c r="AM140" s="157"/>
      <c r="AN140" s="157"/>
      <c r="AO140" s="157"/>
      <c r="AP140" s="181"/>
      <c r="AQ140" s="168" t="s">
        <v>1051</v>
      </c>
      <c r="AR140" s="169"/>
      <c r="AS140" s="169"/>
      <c r="AT140" s="169"/>
      <c r="AU140" s="109"/>
      <c r="BB140" s="89">
        <v>1</v>
      </c>
      <c r="CF140" t="s">
        <v>224</v>
      </c>
      <c r="CG140" t="s">
        <v>1217</v>
      </c>
    </row>
    <row r="141" spans="1:85" ht="13.5" customHeight="1" thickBot="1">
      <c r="A141" s="138"/>
      <c r="B141" s="139"/>
      <c r="C141" s="139"/>
      <c r="D141" s="139"/>
      <c r="E141" s="139"/>
      <c r="F141" s="139"/>
      <c r="G141" s="139"/>
      <c r="H141" s="139"/>
      <c r="I141" s="140"/>
      <c r="J141" s="162"/>
      <c r="K141" s="163"/>
      <c r="L141" s="159"/>
      <c r="M141" s="159"/>
      <c r="N141" s="159"/>
      <c r="O141" s="159"/>
      <c r="P141" s="166"/>
      <c r="Q141" s="167"/>
      <c r="R141" s="150"/>
      <c r="S141" s="151"/>
      <c r="T141" s="151"/>
      <c r="U141" s="151"/>
      <c r="V141" s="152"/>
      <c r="X141" s="8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8"/>
      <c r="AJ141" s="159"/>
      <c r="AK141" s="159"/>
      <c r="AL141" s="159"/>
      <c r="AM141" s="159"/>
      <c r="AN141" s="159"/>
      <c r="AO141" s="159"/>
      <c r="AP141" s="184"/>
      <c r="AQ141" s="170"/>
      <c r="AR141" s="171"/>
      <c r="AS141" s="171"/>
      <c r="AT141" s="171"/>
      <c r="AU141" s="109"/>
      <c r="BB141" s="89">
        <v>1</v>
      </c>
      <c r="CF141" t="s">
        <v>225</v>
      </c>
      <c r="CG141" t="s">
        <v>1218</v>
      </c>
    </row>
    <row r="142" spans="1:85" ht="13.5" customHeight="1">
      <c r="A142" s="135" t="s">
        <v>1036</v>
      </c>
      <c r="B142" s="136"/>
      <c r="C142" s="136"/>
      <c r="D142" s="136"/>
      <c r="E142" s="136"/>
      <c r="F142" s="136"/>
      <c r="G142" s="136"/>
      <c r="H142" s="136"/>
      <c r="I142" s="137"/>
      <c r="J142" s="141" t="str">
        <f>IF(Y37="","",Y37)</f>
        <v/>
      </c>
      <c r="K142" s="142"/>
      <c r="L142" s="142"/>
      <c r="M142" s="142"/>
      <c r="N142" s="142"/>
      <c r="O142" s="142"/>
      <c r="P142" s="142"/>
      <c r="Q142" s="143"/>
      <c r="R142" s="147" t="s">
        <v>1037</v>
      </c>
      <c r="S142" s="148"/>
      <c r="T142" s="148"/>
      <c r="U142" s="148"/>
      <c r="V142" s="149"/>
      <c r="X142" s="8"/>
      <c r="Y142" s="155" t="s">
        <v>1042</v>
      </c>
      <c r="Z142" s="155"/>
      <c r="AA142" s="155"/>
      <c r="AB142" s="155"/>
      <c r="AC142" s="155"/>
      <c r="AD142" s="155"/>
      <c r="AE142" s="155"/>
      <c r="AF142" s="155"/>
      <c r="AG142" s="155"/>
      <c r="AH142" s="155"/>
      <c r="AI142" s="156" t="str">
        <f>IF(OR(H37="",M37=""),"",IF(H37=M37,"検出下限値と定量下限値が同じ値です。",IF(H37&lt;M37,H37,"検出下限値と定量下限値が逆に入力されています。")))</f>
        <v/>
      </c>
      <c r="AJ142" s="157"/>
      <c r="AK142" s="157"/>
      <c r="AL142" s="157"/>
      <c r="AM142" s="157"/>
      <c r="AN142" s="157"/>
      <c r="AO142" s="157"/>
      <c r="AP142" s="181"/>
      <c r="AQ142" s="170" t="s">
        <v>1051</v>
      </c>
      <c r="AR142" s="171"/>
      <c r="AS142" s="171"/>
      <c r="AT142" s="171"/>
      <c r="AU142" s="109"/>
      <c r="BB142" s="89">
        <v>1</v>
      </c>
      <c r="CF142" t="s">
        <v>226</v>
      </c>
      <c r="CG142" t="s">
        <v>1219</v>
      </c>
    </row>
    <row r="143" spans="1:85" ht="13.5" customHeight="1" thickBot="1">
      <c r="A143" s="138"/>
      <c r="B143" s="139"/>
      <c r="C143" s="139"/>
      <c r="D143" s="139"/>
      <c r="E143" s="139"/>
      <c r="F143" s="139"/>
      <c r="G143" s="139"/>
      <c r="H143" s="139"/>
      <c r="I143" s="140"/>
      <c r="J143" s="144"/>
      <c r="K143" s="145"/>
      <c r="L143" s="145"/>
      <c r="M143" s="145"/>
      <c r="N143" s="145"/>
      <c r="O143" s="145"/>
      <c r="P143" s="145"/>
      <c r="Q143" s="146"/>
      <c r="R143" s="150"/>
      <c r="S143" s="151"/>
      <c r="T143" s="151"/>
      <c r="U143" s="151"/>
      <c r="V143" s="152"/>
      <c r="X143" s="8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8"/>
      <c r="AJ143" s="159"/>
      <c r="AK143" s="159"/>
      <c r="AL143" s="159"/>
      <c r="AM143" s="159"/>
      <c r="AN143" s="159"/>
      <c r="AO143" s="159"/>
      <c r="AP143" s="184"/>
      <c r="AQ143" s="170"/>
      <c r="AR143" s="171"/>
      <c r="AS143" s="171"/>
      <c r="AT143" s="171"/>
      <c r="AU143" s="109"/>
      <c r="BB143" s="89">
        <v>1</v>
      </c>
      <c r="CF143" t="s">
        <v>227</v>
      </c>
      <c r="CG143" t="s">
        <v>1220</v>
      </c>
    </row>
    <row r="144" spans="1:85" ht="13.5" customHeight="1">
      <c r="A144" s="102"/>
      <c r="B144" s="102"/>
      <c r="C144" s="102"/>
      <c r="D144" s="102"/>
      <c r="E144" s="102"/>
      <c r="F144" s="102"/>
      <c r="G144" s="102"/>
      <c r="H144" s="102"/>
      <c r="I144" s="102"/>
      <c r="J144" s="103"/>
      <c r="K144" s="103"/>
      <c r="L144" s="103"/>
      <c r="M144" s="103"/>
      <c r="N144" s="103"/>
      <c r="O144" s="103"/>
      <c r="P144" s="103"/>
      <c r="Q144" s="103"/>
      <c r="R144" s="86"/>
      <c r="S144" s="86"/>
      <c r="T144" s="86"/>
      <c r="U144" s="86"/>
      <c r="V144" s="86"/>
      <c r="X144" s="8"/>
      <c r="Y144" s="186" t="s">
        <v>1032</v>
      </c>
      <c r="Z144" s="187"/>
      <c r="AA144" s="187"/>
      <c r="AB144" s="187"/>
      <c r="AC144" s="187"/>
      <c r="AD144" s="187"/>
      <c r="AE144" s="187"/>
      <c r="AF144" s="187"/>
      <c r="AG144" s="187"/>
      <c r="AH144" s="85"/>
      <c r="AI144" s="85"/>
      <c r="AJ144" s="85"/>
      <c r="AK144" s="85"/>
      <c r="AL144" s="85"/>
      <c r="AM144" s="85"/>
      <c r="AN144" s="85"/>
      <c r="AO144" s="86"/>
      <c r="AP144" s="86"/>
      <c r="AQ144" s="86"/>
      <c r="AR144" s="86"/>
      <c r="AS144" s="86"/>
      <c r="AT144" s="86"/>
      <c r="BB144" s="89">
        <v>1</v>
      </c>
      <c r="CF144" t="s">
        <v>228</v>
      </c>
      <c r="CG144" t="s">
        <v>1221</v>
      </c>
    </row>
    <row r="145" spans="1:85" ht="13.5" customHeight="1" thickBot="1">
      <c r="A145" s="30"/>
      <c r="B145" s="30"/>
      <c r="C145" s="30"/>
      <c r="D145" s="30"/>
      <c r="E145" s="30"/>
      <c r="F145" s="30"/>
      <c r="G145" s="30"/>
      <c r="H145" s="32"/>
      <c r="I145" s="32"/>
      <c r="J145" s="31"/>
      <c r="K145" s="31"/>
      <c r="L145" s="31"/>
      <c r="M145" s="31"/>
      <c r="N145" s="31"/>
      <c r="O145" s="31"/>
      <c r="P145" s="31"/>
      <c r="Q145" s="31"/>
      <c r="R145" s="26"/>
      <c r="S145" s="26"/>
      <c r="T145" s="26"/>
      <c r="U145" s="26"/>
      <c r="V145" s="26"/>
      <c r="Y145" s="187"/>
      <c r="Z145" s="187"/>
      <c r="AA145" s="187"/>
      <c r="AB145" s="187"/>
      <c r="AC145" s="187"/>
      <c r="AD145" s="187"/>
      <c r="AE145" s="187"/>
      <c r="AF145" s="187"/>
      <c r="AG145" s="187"/>
      <c r="AP145" s="36"/>
      <c r="BB145" s="89">
        <v>1</v>
      </c>
      <c r="CF145" t="s">
        <v>229</v>
      </c>
      <c r="CG145" t="s">
        <v>1222</v>
      </c>
    </row>
    <row r="146" spans="1:85" ht="13.5" customHeight="1">
      <c r="A146" s="153" t="s">
        <v>1032</v>
      </c>
      <c r="B146" s="154"/>
      <c r="C146" s="154"/>
      <c r="D146" s="154"/>
      <c r="E146" s="154"/>
      <c r="F146" s="154"/>
      <c r="G146" s="154"/>
      <c r="H146" s="154"/>
      <c r="I146" s="154"/>
      <c r="J146" s="1"/>
      <c r="Y146" s="155" t="s">
        <v>1039</v>
      </c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6" t="str">
        <f>IF(OR(H32="",L32="",O32=""),"",H32)</f>
        <v/>
      </c>
      <c r="AJ146" s="157"/>
      <c r="AK146" s="157"/>
      <c r="AL146" s="157"/>
      <c r="AM146" s="157" t="s">
        <v>1043</v>
      </c>
      <c r="AN146" s="157" t="str">
        <f>IF(OR(H32="",L32="",O32=""),"",L32)</f>
        <v/>
      </c>
      <c r="AO146" s="157"/>
      <c r="AP146" s="157"/>
      <c r="AQ146" s="157" t="s">
        <v>1043</v>
      </c>
      <c r="AR146" s="157" t="str">
        <f>IF(OR(H32="",L32="",O32=""),"",O32)</f>
        <v/>
      </c>
      <c r="AS146" s="157"/>
      <c r="AT146" s="181"/>
      <c r="AU146" s="1"/>
      <c r="AV146" s="1"/>
      <c r="BB146" s="89">
        <v>1</v>
      </c>
      <c r="CF146" t="s">
        <v>230</v>
      </c>
      <c r="CG146" t="s">
        <v>1223</v>
      </c>
    </row>
    <row r="147" spans="1:85" ht="13.5" customHeight="1" thickBot="1">
      <c r="A147" s="154"/>
      <c r="B147" s="154"/>
      <c r="C147" s="154"/>
      <c r="D147" s="154"/>
      <c r="E147" s="154"/>
      <c r="F147" s="154"/>
      <c r="G147" s="154"/>
      <c r="H147" s="154"/>
      <c r="I147" s="154"/>
      <c r="J147" s="124" t="s">
        <v>1033</v>
      </c>
      <c r="K147" s="124"/>
      <c r="L147" s="124"/>
      <c r="M147" s="124"/>
      <c r="N147" s="124"/>
      <c r="O147" s="124"/>
      <c r="P147" s="124"/>
      <c r="Q147" s="124"/>
      <c r="R147" s="124" t="s">
        <v>1046</v>
      </c>
      <c r="S147" s="124"/>
      <c r="T147" s="124"/>
      <c r="U147" s="124"/>
      <c r="V147" s="124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8"/>
      <c r="AJ147" s="159"/>
      <c r="AK147" s="159"/>
      <c r="AL147" s="159"/>
      <c r="AM147" s="159"/>
      <c r="AN147" s="159"/>
      <c r="AO147" s="159"/>
      <c r="AP147" s="159"/>
      <c r="AQ147" s="159"/>
      <c r="AR147" s="159"/>
      <c r="AS147" s="159"/>
      <c r="AT147" s="184"/>
      <c r="AU147" s="1"/>
      <c r="AV147" s="1"/>
      <c r="BB147" s="89">
        <v>1</v>
      </c>
      <c r="CF147" t="s">
        <v>231</v>
      </c>
      <c r="CG147" t="s">
        <v>1224</v>
      </c>
    </row>
    <row r="148" spans="1:85" ht="13.5" customHeight="1">
      <c r="A148" s="135" t="s">
        <v>1034</v>
      </c>
      <c r="B148" s="136"/>
      <c r="C148" s="136"/>
      <c r="D148" s="136"/>
      <c r="E148" s="136"/>
      <c r="F148" s="136"/>
      <c r="G148" s="136"/>
      <c r="H148" s="136"/>
      <c r="I148" s="137"/>
      <c r="J148" s="160" t="str">
        <f>IF(L148="","",IF(BE9=TRUE,"(",""))</f>
        <v/>
      </c>
      <c r="K148" s="161"/>
      <c r="L148" s="157" t="str">
        <f>IF(OR(H38="",M38="",R38=""),"",BL4)</f>
        <v/>
      </c>
      <c r="M148" s="157"/>
      <c r="N148" s="157"/>
      <c r="O148" s="157"/>
      <c r="P148" s="164" t="str">
        <f>IF(L148="","",IF(BE9=TRUE,")",""))</f>
        <v/>
      </c>
      <c r="Q148" s="165"/>
      <c r="R148" s="147" t="s">
        <v>1051</v>
      </c>
      <c r="S148" s="148"/>
      <c r="T148" s="148"/>
      <c r="U148" s="148"/>
      <c r="V148" s="149"/>
      <c r="Y148" s="188" t="s">
        <v>1040</v>
      </c>
      <c r="Z148" s="189"/>
      <c r="AA148" s="189"/>
      <c r="AB148" s="189"/>
      <c r="AC148" s="189"/>
      <c r="AD148" s="189"/>
      <c r="AE148" s="189"/>
      <c r="AF148" s="189"/>
      <c r="AG148" s="189"/>
      <c r="AH148" s="190"/>
      <c r="AI148" s="182" t="str">
        <f>IF(OR(R32="",U32=""),"",R32)</f>
        <v/>
      </c>
      <c r="AJ148" s="124"/>
      <c r="AK148" s="124" t="s">
        <v>1045</v>
      </c>
      <c r="AL148" s="124" t="str">
        <f>IF(OR(R32="",U32=""),"",U32)</f>
        <v/>
      </c>
      <c r="AM148" s="124"/>
      <c r="AN148" s="157" t="s">
        <v>1044</v>
      </c>
      <c r="AO148" s="157"/>
      <c r="AP148" s="157" t="str">
        <f>IF(OR(X32="",AA32=""),"",X32)</f>
        <v/>
      </c>
      <c r="AQ148" s="157"/>
      <c r="AR148" s="157" t="s">
        <v>1045</v>
      </c>
      <c r="AS148" s="157" t="str">
        <f>IF(OR(X32="",AA32=""),"",AA32)</f>
        <v/>
      </c>
      <c r="AT148" s="181"/>
      <c r="AV148" s="26"/>
      <c r="BB148" s="89">
        <v>1</v>
      </c>
      <c r="CF148" t="s">
        <v>232</v>
      </c>
      <c r="CG148" t="s">
        <v>1225</v>
      </c>
    </row>
    <row r="149" spans="1:85" ht="13.5" customHeight="1" thickBot="1">
      <c r="A149" s="138"/>
      <c r="B149" s="139"/>
      <c r="C149" s="139"/>
      <c r="D149" s="139"/>
      <c r="E149" s="139"/>
      <c r="F149" s="139"/>
      <c r="G149" s="139"/>
      <c r="H149" s="139"/>
      <c r="I149" s="140"/>
      <c r="J149" s="162"/>
      <c r="K149" s="163"/>
      <c r="L149" s="159"/>
      <c r="M149" s="159"/>
      <c r="N149" s="159"/>
      <c r="O149" s="159"/>
      <c r="P149" s="166"/>
      <c r="Q149" s="167"/>
      <c r="R149" s="150"/>
      <c r="S149" s="151"/>
      <c r="T149" s="151"/>
      <c r="U149" s="151"/>
      <c r="V149" s="152"/>
      <c r="Y149" s="191"/>
      <c r="Z149" s="192"/>
      <c r="AA149" s="192"/>
      <c r="AB149" s="192"/>
      <c r="AC149" s="192"/>
      <c r="AD149" s="192"/>
      <c r="AE149" s="192"/>
      <c r="AF149" s="192"/>
      <c r="AG149" s="192"/>
      <c r="AH149" s="193"/>
      <c r="AI149" s="182"/>
      <c r="AJ149" s="124"/>
      <c r="AK149" s="124"/>
      <c r="AL149" s="124"/>
      <c r="AM149" s="124"/>
      <c r="AN149" s="159"/>
      <c r="AO149" s="159"/>
      <c r="AP149" s="159"/>
      <c r="AQ149" s="159"/>
      <c r="AR149" s="159"/>
      <c r="AS149" s="159"/>
      <c r="AT149" s="184"/>
      <c r="AV149" s="26"/>
      <c r="BB149" s="89">
        <v>1</v>
      </c>
      <c r="CF149" t="s">
        <v>233</v>
      </c>
      <c r="CG149" t="s">
        <v>1226</v>
      </c>
    </row>
    <row r="150" spans="1:85" ht="13.5" customHeight="1">
      <c r="A150" s="135" t="s">
        <v>1035</v>
      </c>
      <c r="B150" s="136"/>
      <c r="C150" s="136"/>
      <c r="D150" s="136"/>
      <c r="E150" s="136"/>
      <c r="F150" s="136"/>
      <c r="G150" s="136"/>
      <c r="H150" s="136"/>
      <c r="I150" s="137"/>
      <c r="J150" s="160" t="str">
        <f>IF(L150="","",IF(BE9=TRUE,"(",""))</f>
        <v/>
      </c>
      <c r="K150" s="161"/>
      <c r="L150" s="157" t="str">
        <f>IF(OR(H38="",M38="",R38=""),"",BS4)</f>
        <v/>
      </c>
      <c r="M150" s="157"/>
      <c r="N150" s="157"/>
      <c r="O150" s="157"/>
      <c r="P150" s="164" t="str">
        <f>IF(L150="","",IF(BE9=TRUE,")",""))</f>
        <v/>
      </c>
      <c r="Q150" s="165"/>
      <c r="R150" s="147" t="s">
        <v>1051</v>
      </c>
      <c r="S150" s="148"/>
      <c r="T150" s="148"/>
      <c r="U150" s="148"/>
      <c r="V150" s="149"/>
      <c r="Y150" s="155" t="s">
        <v>1041</v>
      </c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72" t="str">
        <f>IF(OR(H38="",M38=""),"",IF(H38=M38,"検出下限値と定量下限値が同じ値です。",IF(H38&lt;M38,M38,"検出下限値と定量下限値が逆に入力されています。")))</f>
        <v/>
      </c>
      <c r="AJ150" s="173"/>
      <c r="AK150" s="173"/>
      <c r="AL150" s="173"/>
      <c r="AM150" s="173"/>
      <c r="AN150" s="173"/>
      <c r="AO150" s="173"/>
      <c r="AP150" s="174"/>
      <c r="AQ150" s="168" t="s">
        <v>1051</v>
      </c>
      <c r="AR150" s="169"/>
      <c r="AS150" s="169"/>
      <c r="AT150" s="169"/>
      <c r="AU150" s="109"/>
      <c r="BB150" s="89">
        <v>1</v>
      </c>
      <c r="CF150" t="s">
        <v>234</v>
      </c>
      <c r="CG150" t="s">
        <v>1227</v>
      </c>
    </row>
    <row r="151" spans="1:85" ht="13.5" customHeight="1" thickBot="1">
      <c r="A151" s="138"/>
      <c r="B151" s="139"/>
      <c r="C151" s="139"/>
      <c r="D151" s="139"/>
      <c r="E151" s="139"/>
      <c r="F151" s="139"/>
      <c r="G151" s="139"/>
      <c r="H151" s="139"/>
      <c r="I151" s="140"/>
      <c r="J151" s="162"/>
      <c r="K151" s="163"/>
      <c r="L151" s="159"/>
      <c r="M151" s="159"/>
      <c r="N151" s="159"/>
      <c r="O151" s="159"/>
      <c r="P151" s="166"/>
      <c r="Q151" s="167"/>
      <c r="R151" s="150"/>
      <c r="S151" s="151"/>
      <c r="T151" s="151"/>
      <c r="U151" s="151"/>
      <c r="V151" s="152"/>
      <c r="Y151" s="155"/>
      <c r="Z151" s="155"/>
      <c r="AA151" s="155"/>
      <c r="AB151" s="155"/>
      <c r="AC151" s="155"/>
      <c r="AD151" s="155"/>
      <c r="AE151" s="155"/>
      <c r="AF151" s="155"/>
      <c r="AG151" s="155"/>
      <c r="AH151" s="155"/>
      <c r="AI151" s="175"/>
      <c r="AJ151" s="176"/>
      <c r="AK151" s="176"/>
      <c r="AL151" s="176"/>
      <c r="AM151" s="176"/>
      <c r="AN151" s="176"/>
      <c r="AO151" s="176"/>
      <c r="AP151" s="177"/>
      <c r="AQ151" s="170"/>
      <c r="AR151" s="171"/>
      <c r="AS151" s="171"/>
      <c r="AT151" s="171"/>
      <c r="AU151" s="109"/>
      <c r="BB151" s="89">
        <v>1</v>
      </c>
      <c r="CF151" t="s">
        <v>235</v>
      </c>
      <c r="CG151" t="s">
        <v>1228</v>
      </c>
    </row>
    <row r="152" spans="1:85" ht="13.5" customHeight="1">
      <c r="A152" s="135" t="s">
        <v>1036</v>
      </c>
      <c r="B152" s="136"/>
      <c r="C152" s="136"/>
      <c r="D152" s="136"/>
      <c r="E152" s="136"/>
      <c r="F152" s="136"/>
      <c r="G152" s="136"/>
      <c r="H152" s="136"/>
      <c r="I152" s="137"/>
      <c r="J152" s="141" t="str">
        <f>IF(Y38="","",Y38)</f>
        <v/>
      </c>
      <c r="K152" s="142"/>
      <c r="L152" s="142"/>
      <c r="M152" s="142"/>
      <c r="N152" s="142"/>
      <c r="O152" s="142"/>
      <c r="P152" s="142"/>
      <c r="Q152" s="143"/>
      <c r="R152" s="147" t="s">
        <v>1037</v>
      </c>
      <c r="S152" s="148"/>
      <c r="T152" s="148"/>
      <c r="U152" s="148"/>
      <c r="V152" s="149"/>
      <c r="Y152" s="155" t="s">
        <v>1042</v>
      </c>
      <c r="Z152" s="155"/>
      <c r="AA152" s="155"/>
      <c r="AB152" s="155"/>
      <c r="AC152" s="155"/>
      <c r="AD152" s="155"/>
      <c r="AE152" s="155"/>
      <c r="AF152" s="155"/>
      <c r="AG152" s="155"/>
      <c r="AH152" s="155"/>
      <c r="AI152" s="377" t="str">
        <f>IF(OR(H38="",M38=""),"",IF(H38=M38,"検出下限値と定量下限値が同じ値です。",IF(H38&lt;M38,H38,"検出下限値と定量下限値が逆に入力されています。")))</f>
        <v/>
      </c>
      <c r="AJ152" s="378"/>
      <c r="AK152" s="378"/>
      <c r="AL152" s="378"/>
      <c r="AM152" s="378"/>
      <c r="AN152" s="378"/>
      <c r="AO152" s="378"/>
      <c r="AP152" s="379"/>
      <c r="AQ152" s="170" t="s">
        <v>1051</v>
      </c>
      <c r="AR152" s="171"/>
      <c r="AS152" s="171"/>
      <c r="AT152" s="171"/>
      <c r="AU152" s="109"/>
      <c r="BB152" s="89">
        <v>1</v>
      </c>
      <c r="CF152" t="s">
        <v>236</v>
      </c>
      <c r="CG152" t="s">
        <v>1229</v>
      </c>
    </row>
    <row r="153" spans="1:85" ht="13.5" customHeight="1" thickBot="1">
      <c r="A153" s="138"/>
      <c r="B153" s="139"/>
      <c r="C153" s="139"/>
      <c r="D153" s="139"/>
      <c r="E153" s="139"/>
      <c r="F153" s="139"/>
      <c r="G153" s="139"/>
      <c r="H153" s="139"/>
      <c r="I153" s="140"/>
      <c r="J153" s="144"/>
      <c r="K153" s="145"/>
      <c r="L153" s="145"/>
      <c r="M153" s="145"/>
      <c r="N153" s="145"/>
      <c r="O153" s="145"/>
      <c r="P153" s="145"/>
      <c r="Q153" s="146"/>
      <c r="R153" s="150"/>
      <c r="S153" s="151"/>
      <c r="T153" s="151"/>
      <c r="U153" s="151"/>
      <c r="V153" s="152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75"/>
      <c r="AJ153" s="176"/>
      <c r="AK153" s="176"/>
      <c r="AL153" s="176"/>
      <c r="AM153" s="176"/>
      <c r="AN153" s="176"/>
      <c r="AO153" s="176"/>
      <c r="AP153" s="177"/>
      <c r="AQ153" s="170"/>
      <c r="AR153" s="171"/>
      <c r="AS153" s="171"/>
      <c r="AT153" s="171"/>
      <c r="AU153" s="109"/>
      <c r="BB153" s="89">
        <v>1</v>
      </c>
      <c r="CF153" t="s">
        <v>237</v>
      </c>
      <c r="CG153" t="s">
        <v>1230</v>
      </c>
    </row>
    <row r="154" spans="1:85" ht="13.5" customHeight="1">
      <c r="A154" s="102"/>
      <c r="B154" s="102"/>
      <c r="C154" s="102"/>
      <c r="D154" s="102"/>
      <c r="E154" s="102"/>
      <c r="F154" s="102"/>
      <c r="G154" s="102"/>
      <c r="H154" s="102"/>
      <c r="I154" s="102"/>
      <c r="J154" s="103"/>
      <c r="K154" s="103"/>
      <c r="L154" s="103"/>
      <c r="M154" s="103"/>
      <c r="N154" s="103"/>
      <c r="O154" s="103"/>
      <c r="P154" s="103"/>
      <c r="Q154" s="103"/>
      <c r="R154" s="86"/>
      <c r="S154" s="86"/>
      <c r="T154" s="86"/>
      <c r="U154" s="86"/>
      <c r="V154" s="86"/>
      <c r="Y154" s="87"/>
      <c r="Z154" s="87"/>
      <c r="AA154" s="87"/>
      <c r="AB154" s="87"/>
      <c r="AC154" s="87"/>
      <c r="AD154" s="87"/>
      <c r="AE154" s="87"/>
      <c r="AF154" s="38"/>
      <c r="AG154" s="38"/>
      <c r="AH154" s="38"/>
      <c r="AI154" s="38"/>
      <c r="AJ154" s="38"/>
      <c r="AK154" s="38"/>
      <c r="AL154" s="38"/>
      <c r="AM154" s="38"/>
      <c r="AN154" s="38"/>
      <c r="AO154" s="86"/>
      <c r="AP154" s="86"/>
      <c r="AQ154" s="86"/>
      <c r="AR154" s="86"/>
      <c r="AS154" s="86"/>
      <c r="AT154" s="86"/>
      <c r="BB154" s="89">
        <v>1</v>
      </c>
      <c r="CF154" t="s">
        <v>238</v>
      </c>
      <c r="CG154" t="s">
        <v>1231</v>
      </c>
    </row>
    <row r="155" spans="1:85" ht="13.5" customHeight="1">
      <c r="AO155" s="8"/>
      <c r="AP155" s="8"/>
      <c r="AQ155" s="8"/>
      <c r="AR155" s="8"/>
      <c r="AS155" s="8"/>
      <c r="AT155" s="8"/>
      <c r="BB155" s="89">
        <v>1</v>
      </c>
      <c r="CF155" t="s">
        <v>239</v>
      </c>
      <c r="CG155" t="s">
        <v>1232</v>
      </c>
    </row>
    <row r="156" spans="1:85" ht="13.5" customHeight="1">
      <c r="A156" s="180" t="s">
        <v>1047</v>
      </c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BB156" s="89">
        <v>1</v>
      </c>
      <c r="CF156" t="s">
        <v>240</v>
      </c>
      <c r="CG156" t="s">
        <v>1233</v>
      </c>
    </row>
    <row r="157" spans="1:85" ht="13.5" customHeight="1" thickBot="1">
      <c r="A157" s="180"/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AW157" s="8"/>
      <c r="AX157" s="8"/>
      <c r="AY157" s="8"/>
      <c r="AZ157" s="8"/>
      <c r="BA157" s="8"/>
      <c r="BB157" s="89">
        <v>1</v>
      </c>
      <c r="CF157" t="s">
        <v>241</v>
      </c>
      <c r="CG157" t="s">
        <v>1234</v>
      </c>
    </row>
    <row r="158" spans="1:85" ht="13.5" customHeight="1">
      <c r="A158" s="156" t="str">
        <f>IF(B41="","",B41)</f>
        <v/>
      </c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7"/>
      <c r="AA158" s="157"/>
      <c r="AB158" s="157"/>
      <c r="AC158" s="157"/>
      <c r="AD158" s="157"/>
      <c r="AE158" s="157"/>
      <c r="AF158" s="157"/>
      <c r="AG158" s="157"/>
      <c r="AH158" s="157"/>
      <c r="AI158" s="157"/>
      <c r="AJ158" s="157"/>
      <c r="AK158" s="157"/>
      <c r="AL158" s="157"/>
      <c r="AM158" s="157"/>
      <c r="AN158" s="157"/>
      <c r="AO158" s="157"/>
      <c r="AP158" s="157"/>
      <c r="AQ158" s="157"/>
      <c r="AR158" s="157"/>
      <c r="AS158" s="157"/>
      <c r="AT158" s="157"/>
      <c r="AU158" s="181"/>
      <c r="AV158" s="26"/>
      <c r="AW158" s="16"/>
      <c r="AX158" s="16"/>
      <c r="AY158" s="16"/>
      <c r="AZ158" s="16"/>
      <c r="BA158" s="16"/>
      <c r="BB158" s="89">
        <v>1</v>
      </c>
      <c r="CF158" t="s">
        <v>242</v>
      </c>
      <c r="CG158" t="s">
        <v>1235</v>
      </c>
    </row>
    <row r="159" spans="1:85" ht="13.5" customHeight="1">
      <c r="A159" s="182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  <c r="AD159" s="124"/>
      <c r="AE159" s="124"/>
      <c r="AF159" s="124"/>
      <c r="AG159" s="124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83"/>
      <c r="AV159" s="26"/>
      <c r="AW159" s="16"/>
      <c r="AX159" s="16"/>
      <c r="AY159" s="16"/>
      <c r="AZ159" s="16"/>
      <c r="BA159" s="16"/>
      <c r="BB159" s="89">
        <v>1</v>
      </c>
      <c r="CF159" t="s">
        <v>243</v>
      </c>
      <c r="CG159" t="s">
        <v>1236</v>
      </c>
    </row>
    <row r="160" spans="1:85" ht="13.5" customHeight="1">
      <c r="A160" s="182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  <c r="AD160" s="124"/>
      <c r="AE160" s="124"/>
      <c r="AF160" s="124"/>
      <c r="AG160" s="124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83"/>
      <c r="AV160" s="26"/>
      <c r="AW160" s="16"/>
      <c r="AX160" s="16"/>
      <c r="AY160" s="16"/>
      <c r="AZ160" s="16"/>
      <c r="BA160" s="16"/>
      <c r="BB160" s="89">
        <v>1</v>
      </c>
      <c r="CF160" t="s">
        <v>244</v>
      </c>
      <c r="CG160" t="s">
        <v>1237</v>
      </c>
    </row>
    <row r="161" spans="1:85" ht="13.5" customHeight="1">
      <c r="A161" s="182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  <c r="AC161" s="124"/>
      <c r="AD161" s="124"/>
      <c r="AE161" s="124"/>
      <c r="AF161" s="124"/>
      <c r="AG161" s="124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83"/>
      <c r="AV161" s="26"/>
      <c r="AW161" s="16"/>
      <c r="AX161" s="16"/>
      <c r="AY161" s="16"/>
      <c r="AZ161" s="16"/>
      <c r="BA161" s="16"/>
      <c r="BB161" s="89">
        <v>1</v>
      </c>
      <c r="CF161" t="s">
        <v>245</v>
      </c>
      <c r="CG161" t="s">
        <v>1238</v>
      </c>
    </row>
    <row r="162" spans="1:85" ht="13.5" customHeight="1" thickBot="1">
      <c r="A162" s="158"/>
      <c r="B162" s="159"/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59"/>
      <c r="AG162" s="159"/>
      <c r="AH162" s="159"/>
      <c r="AI162" s="159"/>
      <c r="AJ162" s="159"/>
      <c r="AK162" s="159"/>
      <c r="AL162" s="159"/>
      <c r="AM162" s="159"/>
      <c r="AN162" s="159"/>
      <c r="AO162" s="159"/>
      <c r="AP162" s="159"/>
      <c r="AQ162" s="159"/>
      <c r="AR162" s="159"/>
      <c r="AS162" s="159"/>
      <c r="AT162" s="159"/>
      <c r="AU162" s="184"/>
      <c r="AV162" s="26"/>
      <c r="AW162" s="16"/>
      <c r="AX162" s="16"/>
      <c r="AY162" s="16"/>
      <c r="AZ162" s="16"/>
      <c r="BA162" s="16"/>
      <c r="BB162" s="89">
        <v>1</v>
      </c>
      <c r="CF162" t="s">
        <v>246</v>
      </c>
      <c r="CG162" t="s">
        <v>1239</v>
      </c>
    </row>
    <row r="163" spans="1:85" ht="13.5" customHeight="1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16"/>
      <c r="AX163" s="16"/>
      <c r="AY163" s="16"/>
      <c r="AZ163" s="16"/>
      <c r="BA163" s="16"/>
      <c r="BB163" s="89">
        <v>1</v>
      </c>
      <c r="CF163" t="s">
        <v>247</v>
      </c>
      <c r="CG163" t="s">
        <v>1240</v>
      </c>
    </row>
    <row r="164" spans="1:85" ht="13.5" customHeight="1">
      <c r="BB164" s="89">
        <v>1</v>
      </c>
      <c r="CF164" t="s">
        <v>248</v>
      </c>
      <c r="CG164" t="s">
        <v>1241</v>
      </c>
    </row>
    <row r="165" spans="1:85" ht="13.5" customHeight="1">
      <c r="A165" s="185" t="s">
        <v>1048</v>
      </c>
      <c r="B165" s="185"/>
      <c r="C165" s="185"/>
      <c r="D165" s="185"/>
      <c r="E165" s="185"/>
      <c r="F165" s="185"/>
      <c r="G165" s="185"/>
      <c r="H165" s="185"/>
      <c r="I165" s="185"/>
      <c r="J165" s="185"/>
      <c r="K165" s="185"/>
      <c r="L165" s="185"/>
      <c r="M165" s="185"/>
      <c r="N165" s="185"/>
      <c r="O165" s="185"/>
      <c r="P165" s="185"/>
      <c r="BB165" s="89">
        <v>1</v>
      </c>
      <c r="CF165" t="s">
        <v>249</v>
      </c>
      <c r="CG165" t="s">
        <v>1242</v>
      </c>
    </row>
    <row r="166" spans="1:85" ht="13.5" customHeight="1" thickBot="1">
      <c r="A166" s="185"/>
      <c r="B166" s="185"/>
      <c r="C166" s="185"/>
      <c r="D166" s="185"/>
      <c r="E166" s="185"/>
      <c r="F166" s="185"/>
      <c r="G166" s="185"/>
      <c r="H166" s="185"/>
      <c r="I166" s="185"/>
      <c r="J166" s="185"/>
      <c r="K166" s="185"/>
      <c r="L166" s="185"/>
      <c r="M166" s="185"/>
      <c r="N166" s="185"/>
      <c r="O166" s="185"/>
      <c r="P166" s="185"/>
      <c r="BB166" s="89">
        <v>1</v>
      </c>
      <c r="CF166" t="s">
        <v>250</v>
      </c>
      <c r="CG166" t="s">
        <v>1243</v>
      </c>
    </row>
    <row r="167" spans="1:85" ht="13.5" customHeight="1">
      <c r="A167" s="125" t="s">
        <v>68</v>
      </c>
      <c r="B167" s="126"/>
      <c r="C167" s="126"/>
      <c r="D167" s="126"/>
      <c r="E167" s="126"/>
      <c r="F167" s="126"/>
      <c r="G167" s="126"/>
      <c r="H167" s="129" t="str">
        <f>IF($G$6="","",$G$6)</f>
        <v/>
      </c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30"/>
      <c r="AK167" s="131"/>
      <c r="BB167" s="89">
        <v>1</v>
      </c>
      <c r="CF167" t="s">
        <v>251</v>
      </c>
      <c r="CG167" t="s">
        <v>1244</v>
      </c>
    </row>
    <row r="168" spans="1:85" ht="13.5" customHeight="1" thickBot="1">
      <c r="A168" s="127"/>
      <c r="B168" s="128"/>
      <c r="C168" s="128"/>
      <c r="D168" s="128"/>
      <c r="E168" s="128"/>
      <c r="F168" s="128"/>
      <c r="G168" s="128"/>
      <c r="H168" s="132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4"/>
      <c r="BB168" s="89">
        <v>1</v>
      </c>
      <c r="CF168" t="s">
        <v>252</v>
      </c>
      <c r="CG168" t="s">
        <v>1245</v>
      </c>
    </row>
    <row r="169" spans="1:85" ht="13.5" customHeight="1">
      <c r="A169" s="125" t="s">
        <v>71</v>
      </c>
      <c r="B169" s="126"/>
      <c r="C169" s="126"/>
      <c r="D169" s="126"/>
      <c r="E169" s="126"/>
      <c r="F169" s="126"/>
      <c r="G169" s="178"/>
      <c r="H169" s="129" t="str">
        <f>IF($G$7="","",$G$7)</f>
        <v/>
      </c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0"/>
      <c r="AK169" s="131"/>
      <c r="BB169" s="89">
        <v>1</v>
      </c>
      <c r="CF169" t="s">
        <v>253</v>
      </c>
      <c r="CG169" t="s">
        <v>1246</v>
      </c>
    </row>
    <row r="170" spans="1:85" ht="13.5" customHeight="1" thickBot="1">
      <c r="A170" s="127"/>
      <c r="B170" s="128"/>
      <c r="C170" s="128"/>
      <c r="D170" s="128"/>
      <c r="E170" s="128"/>
      <c r="F170" s="128"/>
      <c r="G170" s="179"/>
      <c r="H170" s="132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4"/>
      <c r="BB170" s="89">
        <v>1</v>
      </c>
      <c r="CF170" t="s">
        <v>254</v>
      </c>
      <c r="CG170" t="s">
        <v>1247</v>
      </c>
    </row>
    <row r="171" spans="1:85" ht="13.5" customHeight="1">
      <c r="A171" s="125" t="s">
        <v>74</v>
      </c>
      <c r="B171" s="126"/>
      <c r="C171" s="126"/>
      <c r="D171" s="126"/>
      <c r="E171" s="126"/>
      <c r="F171" s="126"/>
      <c r="G171" s="178"/>
      <c r="H171" s="129" t="str">
        <f>IF($G$8="","",$G$8)</f>
        <v/>
      </c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30"/>
      <c r="AK171" s="131"/>
      <c r="BB171" s="89">
        <v>1</v>
      </c>
      <c r="CF171" t="s">
        <v>255</v>
      </c>
      <c r="CG171" t="s">
        <v>1248</v>
      </c>
    </row>
    <row r="172" spans="1:85" ht="13.5" customHeight="1" thickBot="1">
      <c r="A172" s="127"/>
      <c r="B172" s="128"/>
      <c r="C172" s="128"/>
      <c r="D172" s="128"/>
      <c r="E172" s="128"/>
      <c r="F172" s="128"/>
      <c r="G172" s="179"/>
      <c r="H172" s="132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4"/>
      <c r="BB172" s="89">
        <v>1</v>
      </c>
      <c r="CF172" t="s">
        <v>256</v>
      </c>
      <c r="CG172" t="s">
        <v>1249</v>
      </c>
    </row>
    <row r="173" spans="1:85" ht="13.5" customHeight="1">
      <c r="A173" s="125" t="s">
        <v>77</v>
      </c>
      <c r="B173" s="126"/>
      <c r="C173" s="126"/>
      <c r="D173" s="126"/>
      <c r="E173" s="126"/>
      <c r="F173" s="126"/>
      <c r="G173" s="178"/>
      <c r="H173" s="129" t="str">
        <f>IF($G$9="","",$G$9)</f>
        <v/>
      </c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30"/>
      <c r="AK173" s="131"/>
      <c r="BB173" s="89">
        <v>1</v>
      </c>
      <c r="CF173" t="s">
        <v>257</v>
      </c>
      <c r="CG173" t="s">
        <v>1250</v>
      </c>
    </row>
    <row r="174" spans="1:85" ht="13.5" customHeight="1" thickBot="1">
      <c r="A174" s="127"/>
      <c r="B174" s="128"/>
      <c r="C174" s="128"/>
      <c r="D174" s="128"/>
      <c r="E174" s="128"/>
      <c r="F174" s="128"/>
      <c r="G174" s="179"/>
      <c r="H174" s="132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4"/>
      <c r="AO174" t="s">
        <v>2048</v>
      </c>
      <c r="BB174" s="89">
        <v>1</v>
      </c>
      <c r="CF174" t="s">
        <v>258</v>
      </c>
      <c r="CG174" t="s">
        <v>1251</v>
      </c>
    </row>
    <row r="175" spans="1:85" ht="13.5" customHeight="1">
      <c r="A175" s="106"/>
      <c r="B175" s="106"/>
      <c r="C175" s="106"/>
      <c r="D175" s="106"/>
      <c r="E175" s="106"/>
      <c r="F175" s="106"/>
      <c r="G175" s="106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BB175" s="89">
        <v>1</v>
      </c>
      <c r="CF175" t="s">
        <v>259</v>
      </c>
      <c r="CG175" t="s">
        <v>1252</v>
      </c>
    </row>
    <row r="176" spans="1:85" ht="13.5" customHeight="1">
      <c r="A176" s="106"/>
      <c r="B176" s="106"/>
      <c r="C176" s="106"/>
      <c r="D176" s="106"/>
      <c r="E176" s="106"/>
      <c r="F176" s="106"/>
      <c r="G176" s="106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  <c r="BB176" s="89">
        <v>1</v>
      </c>
      <c r="CF176" t="s">
        <v>260</v>
      </c>
      <c r="CG176" t="s">
        <v>1253</v>
      </c>
    </row>
    <row r="177" spans="1:85" ht="13.5" customHeight="1">
      <c r="A177" s="106"/>
      <c r="B177" s="106"/>
      <c r="C177" s="106"/>
      <c r="D177" s="106"/>
      <c r="E177" s="106"/>
      <c r="F177" s="106"/>
      <c r="G177" s="106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V177" s="369" t="str">
        <f>IF(AZ177="","",1)</f>
        <v/>
      </c>
      <c r="AW177" s="370"/>
      <c r="AX177" s="370" t="s">
        <v>2038</v>
      </c>
      <c r="AY177" s="373"/>
      <c r="AZ177" s="373" t="str">
        <f>IF($I$22="","",IF(OR($I$22=0,$I$22=1),1,$I$22))</f>
        <v/>
      </c>
      <c r="BA177" s="374"/>
      <c r="BB177" s="89">
        <v>1</v>
      </c>
      <c r="CF177" t="s">
        <v>261</v>
      </c>
      <c r="CG177" t="s">
        <v>1254</v>
      </c>
    </row>
    <row r="178" spans="1:85" ht="13.5" customHeight="1">
      <c r="A178" s="106"/>
      <c r="B178" s="106"/>
      <c r="C178" s="106"/>
      <c r="D178" s="106"/>
      <c r="E178" s="106"/>
      <c r="F178" s="106"/>
      <c r="G178" s="106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V178" s="371"/>
      <c r="AW178" s="372"/>
      <c r="AX178" s="372"/>
      <c r="AY178" s="372"/>
      <c r="AZ178" s="372"/>
      <c r="BA178" s="375"/>
      <c r="BB178" s="89">
        <v>1</v>
      </c>
      <c r="CF178" t="s">
        <v>262</v>
      </c>
      <c r="CG178" t="s">
        <v>1255</v>
      </c>
    </row>
    <row r="179" spans="1:85" ht="18.75" customHeight="1">
      <c r="A179" s="236" t="s">
        <v>2041</v>
      </c>
      <c r="B179" s="236"/>
      <c r="C179" s="236"/>
      <c r="D179" s="236"/>
      <c r="E179" s="236"/>
      <c r="F179" s="236"/>
      <c r="G179" s="236"/>
      <c r="H179" s="236"/>
      <c r="I179" s="236"/>
      <c r="J179" s="236"/>
      <c r="K179" s="236"/>
      <c r="L179" s="236"/>
      <c r="M179" s="236"/>
      <c r="N179" s="236"/>
      <c r="O179" s="237" t="str">
        <f>$O$98</f>
        <v>令和</v>
      </c>
      <c r="P179" s="237"/>
      <c r="Q179" s="237"/>
      <c r="R179" s="238">
        <v>5</v>
      </c>
      <c r="S179" s="239"/>
      <c r="T179" s="217" t="str">
        <f>$T$98</f>
        <v>年４月１日</v>
      </c>
      <c r="U179" s="218"/>
      <c r="V179" s="218"/>
      <c r="W179" s="218"/>
      <c r="X179" s="218"/>
      <c r="Y179" s="239" t="s">
        <v>155</v>
      </c>
      <c r="Z179" s="240" t="str">
        <f>$Z$98</f>
        <v>令和</v>
      </c>
      <c r="AA179" s="241"/>
      <c r="AB179" s="238">
        <v>6</v>
      </c>
      <c r="AC179" s="239"/>
      <c r="AD179" s="217" t="str">
        <f>$AD$98</f>
        <v>年３月３１日実績）</v>
      </c>
      <c r="AE179" s="218"/>
      <c r="AF179" s="218"/>
      <c r="AG179" s="218"/>
      <c r="AH179" s="218"/>
      <c r="AI179" s="218"/>
      <c r="AJ179" s="218"/>
      <c r="AK179" s="218"/>
      <c r="AL179" s="283" t="s">
        <v>156</v>
      </c>
      <c r="AM179" s="284"/>
      <c r="AN179" s="284"/>
      <c r="AO179" s="285"/>
      <c r="AP179" s="289" t="str">
        <f>$AP$98</f>
        <v>令和</v>
      </c>
      <c r="AQ179" s="214"/>
      <c r="AR179" s="214"/>
      <c r="AS179" s="291">
        <f>$AS$98</f>
        <v>6</v>
      </c>
      <c r="AT179" s="214"/>
      <c r="AU179" s="209" t="str">
        <f>$AU$98</f>
        <v>年</v>
      </c>
      <c r="AV179" s="211" t="str">
        <f>$AV$98</f>
        <v>6</v>
      </c>
      <c r="AW179" s="212"/>
      <c r="AX179" s="209" t="str">
        <f>$AX$98</f>
        <v>月</v>
      </c>
      <c r="AY179" s="209" t="str">
        <f>$AY$98</f>
        <v>28</v>
      </c>
      <c r="AZ179" s="214"/>
      <c r="BA179" s="215" t="str">
        <f>$BA$98</f>
        <v>日</v>
      </c>
      <c r="BB179" s="73" t="str">
        <f>IF($I$22="","",IF($I$22&gt;=2,1,""))</f>
        <v/>
      </c>
      <c r="BM179" s="8"/>
      <c r="BN179" s="8"/>
      <c r="CF179" t="s">
        <v>263</v>
      </c>
      <c r="CG179" t="s">
        <v>1256</v>
      </c>
    </row>
    <row r="180" spans="1:85" ht="18.75" customHeight="1">
      <c r="A180" s="236"/>
      <c r="B180" s="236"/>
      <c r="C180" s="236"/>
      <c r="D180" s="236"/>
      <c r="E180" s="236"/>
      <c r="F180" s="236"/>
      <c r="G180" s="236"/>
      <c r="H180" s="236"/>
      <c r="I180" s="236"/>
      <c r="J180" s="236"/>
      <c r="K180" s="236"/>
      <c r="L180" s="236"/>
      <c r="M180" s="236"/>
      <c r="N180" s="236"/>
      <c r="O180" s="237"/>
      <c r="P180" s="237"/>
      <c r="Q180" s="237"/>
      <c r="R180" s="239"/>
      <c r="S180" s="239"/>
      <c r="T180" s="218"/>
      <c r="U180" s="218"/>
      <c r="V180" s="218"/>
      <c r="W180" s="218"/>
      <c r="X180" s="218"/>
      <c r="Y180" s="239"/>
      <c r="Z180" s="241"/>
      <c r="AA180" s="241"/>
      <c r="AB180" s="239"/>
      <c r="AC180" s="239"/>
      <c r="AD180" s="218"/>
      <c r="AE180" s="218"/>
      <c r="AF180" s="218"/>
      <c r="AG180" s="218"/>
      <c r="AH180" s="218"/>
      <c r="AI180" s="218"/>
      <c r="AJ180" s="218"/>
      <c r="AK180" s="218"/>
      <c r="AL180" s="286"/>
      <c r="AM180" s="287"/>
      <c r="AN180" s="287"/>
      <c r="AO180" s="288"/>
      <c r="AP180" s="290"/>
      <c r="AQ180" s="210"/>
      <c r="AR180" s="210"/>
      <c r="AS180" s="210"/>
      <c r="AT180" s="210"/>
      <c r="AU180" s="210"/>
      <c r="AV180" s="213"/>
      <c r="AW180" s="213"/>
      <c r="AX180" s="210"/>
      <c r="AY180" s="210"/>
      <c r="AZ180" s="210"/>
      <c r="BA180" s="216"/>
      <c r="BB180" s="89" t="str">
        <f t="shared" ref="BB180:BB242" si="6">IF($I$22="","",IF($I$22&gt;=2,1,""))</f>
        <v/>
      </c>
      <c r="BM180" s="8"/>
      <c r="BN180" s="8"/>
      <c r="CF180" t="s">
        <v>264</v>
      </c>
      <c r="CG180" t="s">
        <v>1257</v>
      </c>
    </row>
    <row r="181" spans="1:85" ht="13.5" customHeight="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3"/>
      <c r="P181" s="93"/>
      <c r="Q181" s="93"/>
      <c r="R181" s="94"/>
      <c r="S181" s="94"/>
      <c r="T181" s="95"/>
      <c r="U181" s="95"/>
      <c r="V181" s="95"/>
      <c r="W181" s="95"/>
      <c r="X181" s="95"/>
      <c r="Y181" s="94"/>
      <c r="Z181" s="96"/>
      <c r="AA181" s="96"/>
      <c r="AB181" s="94"/>
      <c r="AC181" s="94"/>
      <c r="AD181" s="95"/>
      <c r="AE181" s="95"/>
      <c r="AF181" s="95"/>
      <c r="AG181" s="95"/>
      <c r="AH181" s="95"/>
      <c r="AI181" s="95"/>
      <c r="AJ181" s="95"/>
      <c r="AK181" s="95"/>
      <c r="AL181" s="97"/>
      <c r="AM181" s="97"/>
      <c r="AN181" s="97"/>
      <c r="AO181" s="97"/>
      <c r="AP181" s="104"/>
      <c r="AQ181" s="104"/>
      <c r="AR181" s="104"/>
      <c r="AS181" s="104"/>
      <c r="AT181" s="104"/>
      <c r="AU181" s="104"/>
      <c r="AV181" s="105"/>
      <c r="AW181" s="105"/>
      <c r="AX181" s="104"/>
      <c r="AY181" s="104"/>
      <c r="AZ181" s="104"/>
      <c r="BA181" s="104"/>
      <c r="BB181" s="89" t="str">
        <f t="shared" si="6"/>
        <v/>
      </c>
      <c r="BM181" s="8"/>
      <c r="BN181" s="8"/>
      <c r="CF181" t="s">
        <v>265</v>
      </c>
      <c r="CG181" t="s">
        <v>1258</v>
      </c>
    </row>
    <row r="182" spans="1:85" ht="13.5" customHeight="1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3"/>
      <c r="P182" s="93"/>
      <c r="Q182" s="93"/>
      <c r="R182" s="94"/>
      <c r="S182" s="94"/>
      <c r="T182" s="95"/>
      <c r="U182" s="95"/>
      <c r="V182" s="95"/>
      <c r="W182" s="95"/>
      <c r="X182" s="95"/>
      <c r="Y182" s="94"/>
      <c r="Z182" s="96"/>
      <c r="AA182" s="96"/>
      <c r="AB182" s="94"/>
      <c r="AC182" s="94"/>
      <c r="AD182" s="95"/>
      <c r="AE182" s="95"/>
      <c r="AF182" s="95"/>
      <c r="AG182" s="95"/>
      <c r="AH182" s="95"/>
      <c r="AI182" s="95"/>
      <c r="AJ182" s="95"/>
      <c r="AK182" s="95"/>
      <c r="AL182" s="97"/>
      <c r="AM182" s="97"/>
      <c r="AN182" s="97"/>
      <c r="AO182" s="97"/>
      <c r="AP182" s="104"/>
      <c r="AQ182" s="104"/>
      <c r="AR182" s="104"/>
      <c r="AS182" s="104"/>
      <c r="AT182" s="104"/>
      <c r="AU182" s="104"/>
      <c r="AV182" s="105"/>
      <c r="AW182" s="105"/>
      <c r="AX182" s="104"/>
      <c r="AY182" s="104"/>
      <c r="AZ182" s="104"/>
      <c r="BA182" s="104"/>
      <c r="BB182" s="89" t="str">
        <f t="shared" si="6"/>
        <v/>
      </c>
      <c r="BM182" s="8"/>
      <c r="BN182" s="8"/>
      <c r="CF182" t="s">
        <v>266</v>
      </c>
      <c r="CG182" t="s">
        <v>1259</v>
      </c>
    </row>
    <row r="183" spans="1:85" ht="13.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89" t="str">
        <f t="shared" si="6"/>
        <v/>
      </c>
      <c r="BM183" s="8"/>
      <c r="BN183" s="8"/>
      <c r="CF183" t="s">
        <v>267</v>
      </c>
      <c r="CG183" t="s">
        <v>1260</v>
      </c>
    </row>
    <row r="184" spans="1:85" ht="13.5" customHeight="1">
      <c r="A184" s="180" t="s">
        <v>1026</v>
      </c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89" t="str">
        <f t="shared" si="6"/>
        <v/>
      </c>
      <c r="BM184" s="8"/>
      <c r="BN184" s="8"/>
      <c r="CF184" t="s">
        <v>268</v>
      </c>
      <c r="CG184" t="s">
        <v>1261</v>
      </c>
    </row>
    <row r="185" spans="1:85" ht="13.5" customHeight="1" thickBot="1">
      <c r="A185" s="180"/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8"/>
      <c r="S185" s="8"/>
      <c r="T185" s="8"/>
      <c r="U185" s="8"/>
      <c r="V185" s="8"/>
      <c r="W185" s="8"/>
      <c r="X185" s="8"/>
      <c r="Y185" s="8"/>
      <c r="Z185" s="8"/>
      <c r="AA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9" t="str">
        <f t="shared" si="6"/>
        <v/>
      </c>
      <c r="BM185" s="8"/>
      <c r="BN185" s="8"/>
      <c r="CF185" t="s">
        <v>269</v>
      </c>
      <c r="CG185" t="s">
        <v>1262</v>
      </c>
    </row>
    <row r="186" spans="1:85" ht="13.5" customHeight="1">
      <c r="A186" s="153" t="s">
        <v>51</v>
      </c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6" t="str">
        <f>IF($I$16="","",$I$16)</f>
        <v/>
      </c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  <c r="AA186" s="157"/>
      <c r="AB186" s="157"/>
      <c r="AC186" s="157"/>
      <c r="AD186" s="157"/>
      <c r="AE186" s="157"/>
      <c r="AF186" s="157"/>
      <c r="AG186" s="157"/>
      <c r="AH186" s="157"/>
      <c r="AI186" s="157"/>
      <c r="AJ186" s="157"/>
      <c r="AK186" s="157"/>
      <c r="AL186" s="157"/>
      <c r="AM186" s="157"/>
      <c r="AN186" s="157"/>
      <c r="AO186" s="157"/>
      <c r="AP186" s="157"/>
      <c r="AQ186" s="157"/>
      <c r="AR186" s="157"/>
      <c r="AS186" s="157"/>
      <c r="AT186" s="157"/>
      <c r="AU186" s="181"/>
      <c r="BB186" s="89" t="str">
        <f t="shared" si="6"/>
        <v/>
      </c>
      <c r="BM186" s="8"/>
      <c r="BN186" s="8"/>
      <c r="CF186" t="s">
        <v>270</v>
      </c>
      <c r="CG186" t="s">
        <v>1263</v>
      </c>
    </row>
    <row r="187" spans="1:85" ht="13.5" customHeight="1" thickBot="1">
      <c r="A187" s="153"/>
      <c r="B187" s="153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8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  <c r="AD187" s="159"/>
      <c r="AE187" s="159"/>
      <c r="AF187" s="159"/>
      <c r="AG187" s="159"/>
      <c r="AH187" s="159"/>
      <c r="AI187" s="159"/>
      <c r="AJ187" s="159"/>
      <c r="AK187" s="159"/>
      <c r="AL187" s="159"/>
      <c r="AM187" s="159"/>
      <c r="AN187" s="159"/>
      <c r="AO187" s="159"/>
      <c r="AP187" s="159"/>
      <c r="AQ187" s="159"/>
      <c r="AR187" s="159"/>
      <c r="AS187" s="159"/>
      <c r="AT187" s="159"/>
      <c r="AU187" s="184"/>
      <c r="BB187" s="89" t="str">
        <f t="shared" si="6"/>
        <v/>
      </c>
      <c r="BM187" s="8"/>
      <c r="BN187" s="8"/>
      <c r="CF187" t="s">
        <v>271</v>
      </c>
      <c r="CG187" t="s">
        <v>1264</v>
      </c>
    </row>
    <row r="188" spans="1:85" ht="13.5" customHeight="1">
      <c r="A188" s="153" t="s">
        <v>52</v>
      </c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6" t="str">
        <f>IF($I$15="","",$I$15)</f>
        <v/>
      </c>
      <c r="N188" s="157"/>
      <c r="O188" s="157"/>
      <c r="P188" s="157"/>
      <c r="Q188" s="157"/>
      <c r="R188" s="157"/>
      <c r="S188" s="157"/>
      <c r="T188" s="157"/>
      <c r="U188" s="157"/>
      <c r="V188" s="157"/>
      <c r="W188" s="157"/>
      <c r="X188" s="157"/>
      <c r="Y188" s="157"/>
      <c r="Z188" s="157"/>
      <c r="AA188" s="157"/>
      <c r="AB188" s="157"/>
      <c r="AC188" s="157"/>
      <c r="AD188" s="157"/>
      <c r="AE188" s="157"/>
      <c r="AF188" s="157"/>
      <c r="AG188" s="157"/>
      <c r="AH188" s="157"/>
      <c r="AI188" s="157"/>
      <c r="AJ188" s="157"/>
      <c r="AK188" s="157"/>
      <c r="AL188" s="157"/>
      <c r="AM188" s="157"/>
      <c r="AN188" s="157"/>
      <c r="AO188" s="157"/>
      <c r="AP188" s="157"/>
      <c r="AQ188" s="157"/>
      <c r="AR188" s="157"/>
      <c r="AS188" s="157"/>
      <c r="AT188" s="157"/>
      <c r="AU188" s="181"/>
      <c r="BB188" s="89" t="str">
        <f t="shared" si="6"/>
        <v/>
      </c>
      <c r="BN188" s="8"/>
      <c r="CF188" t="s">
        <v>272</v>
      </c>
      <c r="CG188" t="s">
        <v>1265</v>
      </c>
    </row>
    <row r="189" spans="1:85" ht="13.5" customHeight="1" thickBot="1">
      <c r="A189" s="153"/>
      <c r="B189" s="153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8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59"/>
      <c r="AC189" s="159"/>
      <c r="AD189" s="159"/>
      <c r="AE189" s="159"/>
      <c r="AF189" s="159"/>
      <c r="AG189" s="159"/>
      <c r="AH189" s="159"/>
      <c r="AI189" s="159"/>
      <c r="AJ189" s="159"/>
      <c r="AK189" s="159"/>
      <c r="AL189" s="159"/>
      <c r="AM189" s="159"/>
      <c r="AN189" s="159"/>
      <c r="AO189" s="159"/>
      <c r="AP189" s="159"/>
      <c r="AQ189" s="159"/>
      <c r="AR189" s="159"/>
      <c r="AS189" s="159"/>
      <c r="AT189" s="159"/>
      <c r="AU189" s="184"/>
      <c r="BB189" s="89" t="str">
        <f t="shared" si="6"/>
        <v/>
      </c>
      <c r="BN189" s="8"/>
      <c r="CF189" t="s">
        <v>273</v>
      </c>
      <c r="CG189" t="s">
        <v>1266</v>
      </c>
    </row>
    <row r="190" spans="1:85" ht="13.5" customHeight="1">
      <c r="A190" s="153" t="s">
        <v>1049</v>
      </c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6" t="str">
        <f>IF(OR($I$13="郵便番号を入力後、区町名を確認してください",$I$13="郵便番号の入力を確認してください",$I$14="",$I$12="",$M$12=""),"",$I$13&amp;$I$14)</f>
        <v/>
      </c>
      <c r="N190" s="157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  <c r="Y190" s="157"/>
      <c r="Z190" s="157"/>
      <c r="AA190" s="157"/>
      <c r="AB190" s="157"/>
      <c r="AC190" s="157"/>
      <c r="AD190" s="157"/>
      <c r="AE190" s="157"/>
      <c r="AF190" s="157"/>
      <c r="AG190" s="157"/>
      <c r="AH190" s="157"/>
      <c r="AI190" s="157"/>
      <c r="AJ190" s="157"/>
      <c r="AK190" s="157"/>
      <c r="AL190" s="157"/>
      <c r="AM190" s="157"/>
      <c r="AN190" s="157"/>
      <c r="AO190" s="157"/>
      <c r="AP190" s="157"/>
      <c r="AQ190" s="157"/>
      <c r="AR190" s="157"/>
      <c r="AS190" s="157"/>
      <c r="AT190" s="157"/>
      <c r="AU190" s="181"/>
      <c r="BB190" s="89" t="str">
        <f t="shared" si="6"/>
        <v/>
      </c>
      <c r="BN190" s="8"/>
      <c r="CF190" t="s">
        <v>274</v>
      </c>
      <c r="CG190" t="s">
        <v>1267</v>
      </c>
    </row>
    <row r="191" spans="1:85" ht="13.5" customHeight="1" thickBot="1">
      <c r="A191" s="153"/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8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  <c r="AA191" s="159"/>
      <c r="AB191" s="159"/>
      <c r="AC191" s="159"/>
      <c r="AD191" s="159"/>
      <c r="AE191" s="159"/>
      <c r="AF191" s="159"/>
      <c r="AG191" s="159"/>
      <c r="AH191" s="159"/>
      <c r="AI191" s="159"/>
      <c r="AJ191" s="159"/>
      <c r="AK191" s="159"/>
      <c r="AL191" s="159"/>
      <c r="AM191" s="159"/>
      <c r="AN191" s="159"/>
      <c r="AO191" s="159"/>
      <c r="AP191" s="159"/>
      <c r="AQ191" s="159"/>
      <c r="AR191" s="159"/>
      <c r="AS191" s="159"/>
      <c r="AT191" s="159"/>
      <c r="AU191" s="184"/>
      <c r="BB191" s="89" t="str">
        <f t="shared" si="6"/>
        <v/>
      </c>
      <c r="BN191" s="8"/>
      <c r="CF191" t="s">
        <v>275</v>
      </c>
      <c r="CG191" t="s">
        <v>1268</v>
      </c>
    </row>
    <row r="192" spans="1:85" ht="13.5" customHeight="1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BB192" s="89" t="str">
        <f t="shared" si="6"/>
        <v/>
      </c>
      <c r="BN192" s="8"/>
      <c r="CF192" t="s">
        <v>276</v>
      </c>
      <c r="CG192" t="s">
        <v>1269</v>
      </c>
    </row>
    <row r="193" spans="1:85" ht="13.5" customHeight="1">
      <c r="M193" s="8"/>
      <c r="N193" s="8"/>
      <c r="O193" s="8"/>
      <c r="AC193" s="16"/>
      <c r="AD193" s="16"/>
      <c r="AE193" s="16"/>
      <c r="AF193" s="1"/>
      <c r="AG193" s="1"/>
      <c r="AH193" s="1"/>
      <c r="AI193" s="1"/>
      <c r="AJ193" s="1"/>
      <c r="AK193" s="1"/>
      <c r="AL193" s="1"/>
      <c r="AM193" s="1"/>
      <c r="AN193" s="16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89" t="str">
        <f t="shared" si="6"/>
        <v/>
      </c>
      <c r="BN193" s="8"/>
      <c r="CF193" t="s">
        <v>277</v>
      </c>
      <c r="CG193" t="s">
        <v>1270</v>
      </c>
    </row>
    <row r="194" spans="1:85" ht="13.5" customHeight="1">
      <c r="A194" s="180" t="s">
        <v>1027</v>
      </c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AC194" s="16"/>
      <c r="AD194" s="16"/>
      <c r="AE194" s="16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89" t="str">
        <f t="shared" si="6"/>
        <v/>
      </c>
      <c r="BN194" s="8"/>
      <c r="CF194" t="s">
        <v>278</v>
      </c>
      <c r="CG194" t="s">
        <v>1271</v>
      </c>
    </row>
    <row r="195" spans="1:85" ht="13.5" customHeight="1" thickBot="1">
      <c r="A195" s="180"/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AC195" s="16"/>
      <c r="AD195" s="16"/>
      <c r="AE195" s="16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89" t="str">
        <f t="shared" si="6"/>
        <v/>
      </c>
      <c r="BM195" s="8"/>
      <c r="BN195" s="8"/>
      <c r="CF195" t="s">
        <v>279</v>
      </c>
      <c r="CG195" t="s">
        <v>1272</v>
      </c>
    </row>
    <row r="196" spans="1:85" ht="13.5" customHeight="1">
      <c r="A196" s="153" t="s">
        <v>31</v>
      </c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6" t="str">
        <f>IF($B$20="選択してください","",$B$20)</f>
        <v/>
      </c>
      <c r="P196" s="157"/>
      <c r="Q196" s="157"/>
      <c r="R196" s="157"/>
      <c r="S196" s="157"/>
      <c r="T196" s="157"/>
      <c r="U196" s="157"/>
      <c r="V196" s="157"/>
      <c r="W196" s="157"/>
      <c r="X196" s="157"/>
      <c r="Y196" s="157"/>
      <c r="Z196" s="157"/>
      <c r="AA196" s="157"/>
      <c r="AB196" s="157"/>
      <c r="AC196" s="157"/>
      <c r="AD196" s="157"/>
      <c r="AE196" s="157"/>
      <c r="AF196" s="157"/>
      <c r="AG196" s="157"/>
      <c r="AH196" s="157"/>
      <c r="AI196" s="157"/>
      <c r="AJ196" s="157"/>
      <c r="AK196" s="157"/>
      <c r="AL196" s="157"/>
      <c r="AM196" s="157"/>
      <c r="AN196" s="18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89" t="str">
        <f t="shared" si="6"/>
        <v/>
      </c>
      <c r="BM196" s="8"/>
      <c r="BN196" s="8"/>
      <c r="CF196" t="s">
        <v>280</v>
      </c>
      <c r="CG196" t="s">
        <v>1273</v>
      </c>
    </row>
    <row r="197" spans="1:85" ht="13.5" customHeight="1" thickBot="1">
      <c r="A197" s="153"/>
      <c r="B197" s="153"/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8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59"/>
      <c r="AJ197" s="159"/>
      <c r="AK197" s="159"/>
      <c r="AL197" s="159"/>
      <c r="AM197" s="159"/>
      <c r="AN197" s="184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89" t="str">
        <f t="shared" si="6"/>
        <v/>
      </c>
      <c r="BM197" s="8"/>
      <c r="BN197" s="8"/>
      <c r="CF197" t="s">
        <v>281</v>
      </c>
      <c r="CG197" t="s">
        <v>1274</v>
      </c>
    </row>
    <row r="198" spans="1:85" ht="13.5" customHeight="1">
      <c r="A198" s="153" t="s">
        <v>2045</v>
      </c>
      <c r="B198" s="153"/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6" t="str">
        <f>IF($V$20="","",$V$20)</f>
        <v/>
      </c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8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89" t="str">
        <f t="shared" si="6"/>
        <v/>
      </c>
      <c r="BH198" s="8"/>
      <c r="BI198" s="8"/>
      <c r="BJ198" s="8"/>
      <c r="BK198" s="8"/>
      <c r="BL198" s="8"/>
      <c r="BM198" s="8"/>
      <c r="BN198" s="8"/>
      <c r="CF198" t="s">
        <v>282</v>
      </c>
      <c r="CG198" t="s">
        <v>1275</v>
      </c>
    </row>
    <row r="199" spans="1:85" ht="13.5" customHeight="1" thickBot="1">
      <c r="A199" s="153"/>
      <c r="B199" s="153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8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84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89" t="str">
        <f t="shared" si="6"/>
        <v/>
      </c>
      <c r="BH199" s="8"/>
      <c r="BI199" s="8"/>
      <c r="BJ199" s="8"/>
      <c r="BK199" s="8"/>
      <c r="BL199" s="8"/>
      <c r="BM199" s="8"/>
      <c r="BN199" s="8"/>
      <c r="CF199" t="s">
        <v>283</v>
      </c>
      <c r="CG199" t="s">
        <v>1276</v>
      </c>
    </row>
    <row r="200" spans="1:85" ht="13.5" customHeight="1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89" t="str">
        <f t="shared" si="6"/>
        <v/>
      </c>
      <c r="BH200" s="8"/>
      <c r="BI200" s="8"/>
      <c r="BJ200" s="8"/>
      <c r="CF200" t="s">
        <v>284</v>
      </c>
      <c r="CG200" t="s">
        <v>1277</v>
      </c>
    </row>
    <row r="201" spans="1:85" ht="13.5" customHeight="1">
      <c r="A201" s="19"/>
      <c r="B201" s="18"/>
      <c r="C201" s="18"/>
      <c r="D201" s="18"/>
      <c r="E201" s="18"/>
      <c r="F201" s="18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89" t="str">
        <f t="shared" si="6"/>
        <v/>
      </c>
      <c r="BH201" s="8"/>
      <c r="BI201" s="8"/>
      <c r="BJ201" s="8"/>
      <c r="CF201" t="s">
        <v>285</v>
      </c>
      <c r="CG201" t="s">
        <v>1278</v>
      </c>
    </row>
    <row r="202" spans="1:85" ht="13.5" customHeight="1">
      <c r="A202" s="180" t="s">
        <v>1029</v>
      </c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89" t="str">
        <f t="shared" si="6"/>
        <v/>
      </c>
      <c r="BH202" s="8"/>
      <c r="BI202" s="8"/>
      <c r="BJ202" s="8"/>
      <c r="CF202" t="s">
        <v>286</v>
      </c>
      <c r="CG202" t="s">
        <v>1279</v>
      </c>
    </row>
    <row r="203" spans="1:85" ht="13.5" customHeight="1" thickBot="1">
      <c r="A203" s="180"/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89" t="str">
        <f t="shared" si="6"/>
        <v/>
      </c>
      <c r="BI203" s="7"/>
      <c r="CF203" t="s">
        <v>287</v>
      </c>
      <c r="CG203" t="s">
        <v>1280</v>
      </c>
    </row>
    <row r="204" spans="1:85" ht="13.5" customHeight="1">
      <c r="A204" s="153" t="s">
        <v>2046</v>
      </c>
      <c r="B204" s="153"/>
      <c r="C204" s="153"/>
      <c r="D204" s="153"/>
      <c r="E204" s="153"/>
      <c r="F204" s="153"/>
      <c r="G204" s="153"/>
      <c r="H204" s="156" t="str">
        <f>IF(B51="","",B51)</f>
        <v/>
      </c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7"/>
      <c r="U204" s="157"/>
      <c r="V204" s="157"/>
      <c r="W204" s="157"/>
      <c r="X204" s="157"/>
      <c r="Y204" s="157"/>
      <c r="Z204" s="157"/>
      <c r="AA204" s="157"/>
      <c r="AB204" s="157"/>
      <c r="AC204" s="157"/>
      <c r="AD204" s="157"/>
      <c r="AE204" s="157"/>
      <c r="AF204" s="157"/>
      <c r="AG204" s="157"/>
      <c r="AH204" s="157"/>
      <c r="AI204" s="157"/>
      <c r="AJ204" s="18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89" t="str">
        <f t="shared" si="6"/>
        <v/>
      </c>
      <c r="BI204" s="7"/>
      <c r="CF204" t="s">
        <v>288</v>
      </c>
      <c r="CG204" t="s">
        <v>1281</v>
      </c>
    </row>
    <row r="205" spans="1:85" ht="13.5" customHeight="1" thickBot="1">
      <c r="A205" s="153"/>
      <c r="B205" s="153"/>
      <c r="C205" s="153"/>
      <c r="D205" s="153"/>
      <c r="E205" s="153"/>
      <c r="F205" s="153"/>
      <c r="G205" s="153"/>
      <c r="H205" s="158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  <c r="AC205" s="159"/>
      <c r="AD205" s="159"/>
      <c r="AE205" s="159"/>
      <c r="AF205" s="159"/>
      <c r="AG205" s="159"/>
      <c r="AH205" s="159"/>
      <c r="AI205" s="159"/>
      <c r="AJ205" s="184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89" t="str">
        <f t="shared" si="6"/>
        <v/>
      </c>
      <c r="BG205" s="8"/>
      <c r="BH205" s="8"/>
      <c r="BI205" s="8"/>
      <c r="BJ205" s="8"/>
      <c r="BK205" s="8"/>
      <c r="CF205" t="s">
        <v>289</v>
      </c>
      <c r="CG205" t="s">
        <v>1282</v>
      </c>
    </row>
    <row r="206" spans="1:85" ht="13.5" customHeight="1">
      <c r="A206" s="153" t="s">
        <v>1030</v>
      </c>
      <c r="B206" s="153"/>
      <c r="C206" s="153"/>
      <c r="D206" s="153"/>
      <c r="E206" s="153"/>
      <c r="F206" s="153"/>
      <c r="G206" s="153"/>
      <c r="H206" s="156" t="str">
        <f>IF(OR($V$20="",AK56=""),"",$V$20&amp;"　"&amp;AK56)</f>
        <v/>
      </c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  <c r="W206" s="157"/>
      <c r="X206" s="157"/>
      <c r="Y206" s="157"/>
      <c r="Z206" s="157"/>
      <c r="AA206" s="157"/>
      <c r="AB206" s="157"/>
      <c r="AC206" s="157"/>
      <c r="AD206" s="157"/>
      <c r="AE206" s="157"/>
      <c r="AF206" s="157"/>
      <c r="AG206" s="157"/>
      <c r="AH206" s="157"/>
      <c r="AI206" s="157"/>
      <c r="AJ206" s="181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89" t="str">
        <f t="shared" si="6"/>
        <v/>
      </c>
      <c r="BG206" s="8"/>
      <c r="BH206" s="8"/>
      <c r="BI206" s="8"/>
      <c r="BJ206" s="8"/>
      <c r="BK206" s="8"/>
      <c r="CF206" t="s">
        <v>290</v>
      </c>
      <c r="CG206" t="s">
        <v>1283</v>
      </c>
    </row>
    <row r="207" spans="1:85" ht="13.5" customHeight="1" thickBot="1">
      <c r="A207" s="153"/>
      <c r="B207" s="153"/>
      <c r="C207" s="153"/>
      <c r="D207" s="153"/>
      <c r="E207" s="153"/>
      <c r="F207" s="153"/>
      <c r="G207" s="153"/>
      <c r="H207" s="158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59"/>
      <c r="AA207" s="159"/>
      <c r="AB207" s="159"/>
      <c r="AC207" s="159"/>
      <c r="AD207" s="159"/>
      <c r="AE207" s="159"/>
      <c r="AF207" s="159"/>
      <c r="AG207" s="159"/>
      <c r="AH207" s="159"/>
      <c r="AI207" s="159"/>
      <c r="AJ207" s="184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17"/>
      <c r="AX207" s="2"/>
      <c r="AY207" s="2"/>
      <c r="AZ207" s="2"/>
      <c r="BA207" s="2"/>
      <c r="BB207" s="89" t="str">
        <f t="shared" si="6"/>
        <v/>
      </c>
      <c r="BG207" s="8"/>
      <c r="BH207" s="8"/>
      <c r="BI207" s="8"/>
      <c r="BJ207" s="8"/>
      <c r="BK207" s="8"/>
      <c r="CF207" t="s">
        <v>291</v>
      </c>
      <c r="CG207" t="s">
        <v>1284</v>
      </c>
    </row>
    <row r="208" spans="1:85" ht="13.5" customHeight="1">
      <c r="A208" s="81"/>
      <c r="B208" s="81"/>
      <c r="C208" s="81"/>
      <c r="D208" s="81"/>
      <c r="E208" s="81"/>
      <c r="F208" s="81"/>
      <c r="G208" s="81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17"/>
      <c r="AX208" s="2"/>
      <c r="AY208" s="2"/>
      <c r="AZ208" s="2"/>
      <c r="BA208" s="2"/>
      <c r="BB208" s="89" t="str">
        <f t="shared" si="6"/>
        <v/>
      </c>
      <c r="BG208" s="8"/>
      <c r="BH208" s="8"/>
      <c r="BI208" s="8"/>
      <c r="BJ208" s="8"/>
      <c r="BK208" s="8"/>
      <c r="CF208" t="s">
        <v>292</v>
      </c>
      <c r="CG208" t="s">
        <v>1285</v>
      </c>
    </row>
    <row r="209" spans="1:85" ht="13.5" customHeight="1">
      <c r="A209" s="45"/>
      <c r="B209" s="45"/>
      <c r="C209" s="45"/>
      <c r="D209" s="45"/>
      <c r="E209" s="45"/>
      <c r="F209" s="45"/>
      <c r="G209" s="45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17"/>
      <c r="AB209" s="17"/>
      <c r="AC209" s="17"/>
      <c r="AD209" s="17"/>
      <c r="AE209" s="17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89" t="str">
        <f t="shared" si="6"/>
        <v/>
      </c>
      <c r="BG209" s="8"/>
      <c r="BH209" s="8"/>
      <c r="BI209" s="8"/>
      <c r="BJ209" s="8"/>
      <c r="BK209" s="8"/>
      <c r="CF209" t="s">
        <v>293</v>
      </c>
      <c r="CG209" t="s">
        <v>1286</v>
      </c>
    </row>
    <row r="210" spans="1:85" ht="13.5" customHeight="1" thickBot="1">
      <c r="B210" s="16"/>
      <c r="C210" s="16"/>
      <c r="D210" s="16"/>
      <c r="E210" s="16"/>
      <c r="F210" s="16"/>
      <c r="G210" s="16"/>
      <c r="I210" s="16"/>
      <c r="J210" s="124" t="s">
        <v>1033</v>
      </c>
      <c r="K210" s="124"/>
      <c r="L210" s="124"/>
      <c r="M210" s="124"/>
      <c r="N210" s="124"/>
      <c r="O210" s="124"/>
      <c r="P210" s="124"/>
      <c r="Q210" s="124"/>
      <c r="R210" s="124" t="s">
        <v>1046</v>
      </c>
      <c r="S210" s="124"/>
      <c r="T210" s="124"/>
      <c r="U210" s="124"/>
      <c r="V210" s="124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6"/>
      <c r="AT210" s="16"/>
      <c r="AU210" s="16"/>
      <c r="AV210" s="16"/>
      <c r="AW210" s="16"/>
      <c r="AX210" s="16"/>
      <c r="AY210" s="16"/>
      <c r="AZ210" s="16"/>
      <c r="BA210" s="1"/>
      <c r="BB210" s="89" t="str">
        <f t="shared" si="6"/>
        <v/>
      </c>
      <c r="BG210" s="8"/>
      <c r="BH210" s="8"/>
      <c r="BI210" s="8"/>
      <c r="BJ210" s="8"/>
      <c r="BK210" s="8"/>
      <c r="CF210" t="s">
        <v>294</v>
      </c>
      <c r="CG210" t="s">
        <v>1287</v>
      </c>
    </row>
    <row r="211" spans="1:85" ht="13.5" customHeight="1">
      <c r="A211" s="194" t="s">
        <v>2043</v>
      </c>
      <c r="B211" s="195"/>
      <c r="C211" s="195"/>
      <c r="D211" s="195"/>
      <c r="E211" s="195"/>
      <c r="F211" s="195"/>
      <c r="G211" s="195"/>
      <c r="H211" s="195"/>
      <c r="I211" s="196"/>
      <c r="J211" s="160" t="str">
        <f>IF(L211="","",IF(BE47=TRUE,"(",""))</f>
        <v/>
      </c>
      <c r="K211" s="161"/>
      <c r="L211" s="157" t="str">
        <f>IF(OR(H62="",H63="",M62="",M63="",Y62="",Y63="",B20="選択してください"),"",BS42)</f>
        <v/>
      </c>
      <c r="M211" s="157"/>
      <c r="N211" s="157"/>
      <c r="O211" s="157"/>
      <c r="P211" s="164" t="str">
        <f>IF(L211="","",IF(BE47=TRUE,")",""))</f>
        <v/>
      </c>
      <c r="Q211" s="165"/>
      <c r="R211" s="147" t="s">
        <v>1051</v>
      </c>
      <c r="S211" s="148"/>
      <c r="T211" s="148"/>
      <c r="U211" s="148"/>
      <c r="V211" s="149"/>
      <c r="W211" s="16"/>
      <c r="X211" s="16"/>
      <c r="Y211" s="200" t="s">
        <v>1038</v>
      </c>
      <c r="Z211" s="189"/>
      <c r="AA211" s="189"/>
      <c r="AB211" s="189"/>
      <c r="AC211" s="189"/>
      <c r="AD211" s="189"/>
      <c r="AE211" s="189"/>
      <c r="AF211" s="189"/>
      <c r="AG211" s="189"/>
      <c r="AH211" s="201"/>
      <c r="AI211" s="203" t="str">
        <f>IF(AC56="","",AC56)</f>
        <v/>
      </c>
      <c r="AJ211" s="204"/>
      <c r="AK211" s="204"/>
      <c r="AL211" s="204"/>
      <c r="AM211" s="204"/>
      <c r="AN211" s="204"/>
      <c r="AO211" s="204"/>
      <c r="AP211" s="204"/>
      <c r="AQ211" s="205"/>
      <c r="AR211" s="281" t="s">
        <v>1053</v>
      </c>
      <c r="AS211" s="282"/>
      <c r="AT211" s="282"/>
      <c r="AU211" s="109"/>
      <c r="AV211" s="109"/>
      <c r="AW211" s="109"/>
      <c r="AY211" s="30"/>
      <c r="AZ211" s="30"/>
      <c r="BA211" s="45"/>
      <c r="BB211" s="89" t="str">
        <f t="shared" si="6"/>
        <v/>
      </c>
      <c r="BG211" s="8"/>
      <c r="BH211" s="8"/>
      <c r="BI211" s="8"/>
      <c r="BJ211" s="8"/>
      <c r="BK211" s="8"/>
      <c r="CF211" t="s">
        <v>295</v>
      </c>
      <c r="CG211" t="s">
        <v>1288</v>
      </c>
    </row>
    <row r="212" spans="1:85" ht="13.5" customHeight="1" thickBot="1">
      <c r="A212" s="197"/>
      <c r="B212" s="198"/>
      <c r="C212" s="198"/>
      <c r="D212" s="198"/>
      <c r="E212" s="198"/>
      <c r="F212" s="198"/>
      <c r="G212" s="198"/>
      <c r="H212" s="198"/>
      <c r="I212" s="199"/>
      <c r="J212" s="162"/>
      <c r="K212" s="163"/>
      <c r="L212" s="159"/>
      <c r="M212" s="159"/>
      <c r="N212" s="159"/>
      <c r="O212" s="159"/>
      <c r="P212" s="166"/>
      <c r="Q212" s="167"/>
      <c r="R212" s="150"/>
      <c r="S212" s="151"/>
      <c r="T212" s="151"/>
      <c r="U212" s="151"/>
      <c r="V212" s="152"/>
      <c r="W212" s="1"/>
      <c r="X212" s="1"/>
      <c r="Y212" s="191"/>
      <c r="Z212" s="192"/>
      <c r="AA212" s="192"/>
      <c r="AB212" s="192"/>
      <c r="AC212" s="192"/>
      <c r="AD212" s="192"/>
      <c r="AE212" s="192"/>
      <c r="AF212" s="192"/>
      <c r="AG212" s="192"/>
      <c r="AH212" s="202"/>
      <c r="AI212" s="206"/>
      <c r="AJ212" s="207"/>
      <c r="AK212" s="207"/>
      <c r="AL212" s="207"/>
      <c r="AM212" s="207"/>
      <c r="AN212" s="207"/>
      <c r="AO212" s="207"/>
      <c r="AP212" s="207"/>
      <c r="AQ212" s="208"/>
      <c r="AR212" s="281"/>
      <c r="AS212" s="282"/>
      <c r="AT212" s="282"/>
      <c r="AU212" s="109"/>
      <c r="AV212" s="109"/>
      <c r="AW212" s="109"/>
      <c r="AY212" s="30"/>
      <c r="AZ212" s="30"/>
      <c r="BA212" s="45"/>
      <c r="BB212" s="89" t="str">
        <f t="shared" si="6"/>
        <v/>
      </c>
      <c r="BG212" s="8"/>
      <c r="BH212" s="8"/>
      <c r="BI212" s="8"/>
      <c r="BJ212" s="8"/>
      <c r="BK212" s="8"/>
      <c r="CF212" t="s">
        <v>296</v>
      </c>
      <c r="CG212" t="s">
        <v>1289</v>
      </c>
    </row>
    <row r="213" spans="1:85" ht="13.5" customHeight="1">
      <c r="A213" s="123"/>
      <c r="B213" s="123"/>
      <c r="C213" s="123"/>
      <c r="D213" s="123"/>
      <c r="E213" s="123"/>
      <c r="F213" s="123"/>
      <c r="G213" s="123"/>
      <c r="H213" s="123"/>
      <c r="I213" s="123"/>
      <c r="J213" s="31"/>
      <c r="K213" s="31"/>
      <c r="L213" s="122"/>
      <c r="M213" s="122"/>
      <c r="N213" s="122"/>
      <c r="O213" s="122"/>
      <c r="P213" s="30"/>
      <c r="Q213" s="30"/>
      <c r="R213" s="121"/>
      <c r="S213" s="121"/>
      <c r="T213" s="121"/>
      <c r="U213" s="121"/>
      <c r="V213" s="121"/>
      <c r="W213" s="1"/>
      <c r="X213" s="1"/>
      <c r="Y213" s="200" t="s">
        <v>2049</v>
      </c>
      <c r="Z213" s="189"/>
      <c r="AA213" s="189"/>
      <c r="AB213" s="189"/>
      <c r="AC213" s="189"/>
      <c r="AD213" s="189"/>
      <c r="AE213" s="189"/>
      <c r="AF213" s="189"/>
      <c r="AG213" s="189"/>
      <c r="AH213" s="201"/>
      <c r="AI213" s="203" t="str">
        <f>IF($W$26="","",$W$26)</f>
        <v/>
      </c>
      <c r="AJ213" s="204"/>
      <c r="AK213" s="204"/>
      <c r="AL213" s="204"/>
      <c r="AM213" s="204"/>
      <c r="AN213" s="204"/>
      <c r="AO213" s="204"/>
      <c r="AP213" s="204"/>
      <c r="AQ213" s="205"/>
      <c r="AR213" s="281" t="s">
        <v>2050</v>
      </c>
      <c r="AS213" s="282"/>
      <c r="AT213" s="282"/>
      <c r="AU213" s="109"/>
      <c r="AV213" s="109"/>
      <c r="AW213" s="109"/>
      <c r="AY213" s="30"/>
      <c r="AZ213" s="30"/>
      <c r="BA213" s="122"/>
      <c r="BB213" s="89" t="str">
        <f t="shared" si="6"/>
        <v/>
      </c>
      <c r="BG213" s="8"/>
      <c r="BH213" s="8"/>
      <c r="BI213" s="8"/>
      <c r="BJ213" s="8"/>
      <c r="BK213" s="8"/>
      <c r="CF213" t="s">
        <v>297</v>
      </c>
      <c r="CG213" t="s">
        <v>1290</v>
      </c>
    </row>
    <row r="214" spans="1:85" ht="13.5" customHeight="1" thickBot="1">
      <c r="A214" s="123"/>
      <c r="B214" s="123"/>
      <c r="C214" s="123"/>
      <c r="D214" s="123"/>
      <c r="E214" s="123"/>
      <c r="F214" s="123"/>
      <c r="G214" s="123"/>
      <c r="H214" s="123"/>
      <c r="I214" s="123"/>
      <c r="J214" s="31"/>
      <c r="K214" s="31"/>
      <c r="L214" s="122"/>
      <c r="M214" s="122"/>
      <c r="N214" s="122"/>
      <c r="O214" s="122"/>
      <c r="P214" s="30"/>
      <c r="Q214" s="30"/>
      <c r="R214" s="121"/>
      <c r="S214" s="121"/>
      <c r="T214" s="121"/>
      <c r="U214" s="121"/>
      <c r="V214" s="121"/>
      <c r="W214" s="1"/>
      <c r="X214" s="1"/>
      <c r="Y214" s="191"/>
      <c r="Z214" s="192"/>
      <c r="AA214" s="192"/>
      <c r="AB214" s="192"/>
      <c r="AC214" s="192"/>
      <c r="AD214" s="192"/>
      <c r="AE214" s="192"/>
      <c r="AF214" s="192"/>
      <c r="AG214" s="192"/>
      <c r="AH214" s="202"/>
      <c r="AI214" s="206"/>
      <c r="AJ214" s="207"/>
      <c r="AK214" s="207"/>
      <c r="AL214" s="207"/>
      <c r="AM214" s="207"/>
      <c r="AN214" s="207"/>
      <c r="AO214" s="207"/>
      <c r="AP214" s="207"/>
      <c r="AQ214" s="208"/>
      <c r="AR214" s="281"/>
      <c r="AS214" s="282"/>
      <c r="AT214" s="282"/>
      <c r="AU214" s="109"/>
      <c r="AV214" s="109"/>
      <c r="AW214" s="109"/>
      <c r="AY214" s="30"/>
      <c r="AZ214" s="30"/>
      <c r="BA214" s="122"/>
      <c r="BB214" s="89" t="str">
        <f t="shared" si="6"/>
        <v/>
      </c>
      <c r="BG214" s="8"/>
      <c r="BH214" s="8"/>
      <c r="BI214" s="8"/>
      <c r="BJ214" s="8"/>
      <c r="BK214" s="8"/>
      <c r="CF214" t="s">
        <v>298</v>
      </c>
      <c r="CG214" t="s">
        <v>1291</v>
      </c>
    </row>
    <row r="215" spans="1:85" ht="13.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31"/>
      <c r="K215" s="31"/>
      <c r="L215" s="85"/>
      <c r="M215" s="85"/>
      <c r="N215" s="85"/>
      <c r="O215" s="85"/>
      <c r="P215" s="30"/>
      <c r="Q215" s="30"/>
      <c r="R215" s="86"/>
      <c r="S215" s="86"/>
      <c r="T215" s="86"/>
      <c r="U215" s="86"/>
      <c r="V215" s="86"/>
      <c r="W215" s="1"/>
      <c r="X215" s="1"/>
      <c r="Y215" s="186" t="s">
        <v>1031</v>
      </c>
      <c r="Z215" s="187"/>
      <c r="AA215" s="187"/>
      <c r="AB215" s="187"/>
      <c r="AC215" s="187"/>
      <c r="AD215" s="187"/>
      <c r="AE215" s="187"/>
      <c r="AF215" s="187"/>
      <c r="AG215" s="187"/>
      <c r="AH215" s="87"/>
      <c r="AI215" s="85"/>
      <c r="AJ215" s="85"/>
      <c r="AK215" s="85"/>
      <c r="AL215" s="85"/>
      <c r="AM215" s="85"/>
      <c r="AN215" s="85"/>
      <c r="AO215" s="85"/>
      <c r="AP215" s="85"/>
      <c r="AQ215" s="85"/>
      <c r="AR215" s="101"/>
      <c r="AS215" s="86"/>
      <c r="AT215" s="86"/>
      <c r="AU215" s="86"/>
      <c r="AV215" s="86"/>
      <c r="AW215" s="86"/>
      <c r="AY215" s="30"/>
      <c r="AZ215" s="30"/>
      <c r="BA215" s="85"/>
      <c r="BB215" s="89" t="str">
        <f t="shared" si="6"/>
        <v/>
      </c>
      <c r="BG215" s="8"/>
      <c r="BH215" s="8"/>
      <c r="BI215" s="8"/>
      <c r="BJ215" s="8"/>
      <c r="BK215" s="8"/>
      <c r="CF215" t="s">
        <v>299</v>
      </c>
      <c r="CG215" t="s">
        <v>1292</v>
      </c>
    </row>
    <row r="216" spans="1:85" ht="13.5" customHeight="1" thickBot="1">
      <c r="A216" s="30"/>
      <c r="B216" s="30"/>
      <c r="C216" s="30"/>
      <c r="D216" s="30"/>
      <c r="E216" s="30"/>
      <c r="F216" s="30"/>
      <c r="G216" s="30"/>
      <c r="H216" s="30"/>
      <c r="I216" s="30"/>
      <c r="J216" s="31"/>
      <c r="K216" s="31"/>
      <c r="L216" s="31"/>
      <c r="M216" s="31"/>
      <c r="N216" s="31"/>
      <c r="O216" s="31"/>
      <c r="P216" s="31"/>
      <c r="Q216" s="31"/>
      <c r="R216" s="45"/>
      <c r="S216" s="45"/>
      <c r="T216" s="45"/>
      <c r="U216" s="45"/>
      <c r="V216" s="45"/>
      <c r="W216" s="1"/>
      <c r="X216" s="1"/>
      <c r="Y216" s="187"/>
      <c r="Z216" s="187"/>
      <c r="AA216" s="187"/>
      <c r="AB216" s="187"/>
      <c r="AC216" s="187"/>
      <c r="AD216" s="187"/>
      <c r="AE216" s="187"/>
      <c r="AF216" s="187"/>
      <c r="AG216" s="187"/>
      <c r="AH216" s="45"/>
      <c r="AI216" s="27"/>
      <c r="AJ216" s="27"/>
      <c r="AK216" s="27"/>
      <c r="AL216" s="27"/>
      <c r="AM216" s="27"/>
      <c r="AN216" s="27"/>
      <c r="AO216" s="27"/>
      <c r="AP216" s="27"/>
      <c r="AQ216" s="27"/>
      <c r="AR216" s="46"/>
      <c r="AS216" s="45"/>
      <c r="AT216" s="45"/>
      <c r="AU216" s="45"/>
      <c r="AV216" s="45"/>
      <c r="AW216" s="45"/>
      <c r="AX216" s="45"/>
      <c r="AY216" s="45"/>
      <c r="AZ216" s="45"/>
      <c r="BA216" s="45"/>
      <c r="BB216" s="89" t="str">
        <f t="shared" si="6"/>
        <v/>
      </c>
      <c r="BG216" s="8"/>
      <c r="BH216" s="8"/>
      <c r="BI216" s="8"/>
      <c r="BJ216" s="8"/>
      <c r="BK216" s="8"/>
      <c r="CF216" t="s">
        <v>300</v>
      </c>
      <c r="CG216" t="s">
        <v>1293</v>
      </c>
    </row>
    <row r="217" spans="1:85" ht="13.5" customHeight="1">
      <c r="A217" s="153" t="s">
        <v>1031</v>
      </c>
      <c r="B217" s="154"/>
      <c r="C217" s="154"/>
      <c r="D217" s="154"/>
      <c r="E217" s="154"/>
      <c r="F217" s="154"/>
      <c r="G217" s="154"/>
      <c r="H217" s="154"/>
      <c r="I217" s="154"/>
      <c r="J217" s="1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6"/>
      <c r="Y217" s="200" t="s">
        <v>1039</v>
      </c>
      <c r="Z217" s="189"/>
      <c r="AA217" s="189"/>
      <c r="AB217" s="189"/>
      <c r="AC217" s="189"/>
      <c r="AD217" s="189"/>
      <c r="AE217" s="189"/>
      <c r="AF217" s="189"/>
      <c r="AG217" s="189"/>
      <c r="AH217" s="201"/>
      <c r="AI217" s="156" t="str">
        <f>IF(OR(H56="",L56="",O56=""),"",H56)</f>
        <v/>
      </c>
      <c r="AJ217" s="157"/>
      <c r="AK217" s="157"/>
      <c r="AL217" s="157"/>
      <c r="AM217" s="157" t="s">
        <v>1043</v>
      </c>
      <c r="AN217" s="157" t="str">
        <f>IF(OR(H56="",L56="",O56=""),"",L56)</f>
        <v/>
      </c>
      <c r="AO217" s="157"/>
      <c r="AP217" s="157"/>
      <c r="AQ217" s="157" t="s">
        <v>1043</v>
      </c>
      <c r="AR217" s="157" t="str">
        <f>IF(OR(H56="",L56="",O56=""),"",O56)</f>
        <v/>
      </c>
      <c r="AS217" s="157"/>
      <c r="AT217" s="181"/>
      <c r="AU217" s="1"/>
      <c r="AV217" s="1"/>
      <c r="AW217" s="1"/>
      <c r="AX217" s="1"/>
      <c r="AY217" s="1"/>
      <c r="AZ217" s="1"/>
      <c r="BA217" s="1"/>
      <c r="BB217" s="89" t="str">
        <f t="shared" si="6"/>
        <v/>
      </c>
      <c r="BG217" s="8"/>
      <c r="BH217" s="8"/>
      <c r="BI217" s="8"/>
      <c r="BJ217" s="8"/>
      <c r="BK217" s="8"/>
      <c r="CF217" t="s">
        <v>301</v>
      </c>
      <c r="CG217" t="s">
        <v>1294</v>
      </c>
    </row>
    <row r="218" spans="1:85" ht="13.5" customHeight="1" thickBot="1">
      <c r="A218" s="154"/>
      <c r="B218" s="154"/>
      <c r="C218" s="154"/>
      <c r="D218" s="154"/>
      <c r="E218" s="154"/>
      <c r="F218" s="154"/>
      <c r="G218" s="154"/>
      <c r="H218" s="154"/>
      <c r="I218" s="154"/>
      <c r="J218" s="124" t="s">
        <v>1033</v>
      </c>
      <c r="K218" s="124"/>
      <c r="L218" s="124"/>
      <c r="M218" s="124"/>
      <c r="N218" s="124"/>
      <c r="O218" s="124"/>
      <c r="P218" s="124"/>
      <c r="Q218" s="124"/>
      <c r="R218" s="124" t="s">
        <v>1046</v>
      </c>
      <c r="S218" s="124"/>
      <c r="T218" s="124"/>
      <c r="U218" s="124"/>
      <c r="V218" s="124"/>
      <c r="W218" s="1"/>
      <c r="X218" s="16"/>
      <c r="Y218" s="191"/>
      <c r="Z218" s="192"/>
      <c r="AA218" s="192"/>
      <c r="AB218" s="192"/>
      <c r="AC218" s="192"/>
      <c r="AD218" s="192"/>
      <c r="AE218" s="192"/>
      <c r="AF218" s="192"/>
      <c r="AG218" s="192"/>
      <c r="AH218" s="202"/>
      <c r="AI218" s="158"/>
      <c r="AJ218" s="159"/>
      <c r="AK218" s="159"/>
      <c r="AL218" s="159"/>
      <c r="AM218" s="159"/>
      <c r="AN218" s="159"/>
      <c r="AO218" s="159"/>
      <c r="AP218" s="159"/>
      <c r="AQ218" s="159"/>
      <c r="AR218" s="159"/>
      <c r="AS218" s="159"/>
      <c r="AT218" s="184"/>
      <c r="AU218" s="1"/>
      <c r="AV218" s="1"/>
      <c r="AW218" s="1"/>
      <c r="AX218" s="1"/>
      <c r="AY218" s="1"/>
      <c r="AZ218" s="1"/>
      <c r="BA218" s="1"/>
      <c r="BB218" s="89" t="str">
        <f t="shared" si="6"/>
        <v/>
      </c>
      <c r="BG218" s="8"/>
      <c r="BH218" s="8"/>
      <c r="BI218" s="8"/>
      <c r="BJ218" s="8"/>
      <c r="BK218" s="8"/>
      <c r="CF218" t="s">
        <v>302</v>
      </c>
      <c r="CG218" t="s">
        <v>1295</v>
      </c>
    </row>
    <row r="219" spans="1:85" ht="13.5" customHeight="1">
      <c r="A219" s="135" t="s">
        <v>1034</v>
      </c>
      <c r="B219" s="136"/>
      <c r="C219" s="136"/>
      <c r="D219" s="136"/>
      <c r="E219" s="136"/>
      <c r="F219" s="136"/>
      <c r="G219" s="136"/>
      <c r="H219" s="136"/>
      <c r="I219" s="137"/>
      <c r="J219" s="160" t="str">
        <f>IF(L219="","",IF(BE45=TRUE,"(",""))</f>
        <v/>
      </c>
      <c r="K219" s="161"/>
      <c r="L219" s="157" t="str">
        <f>IF(OR(H62="",M62="",R62=""),"",BL40)</f>
        <v/>
      </c>
      <c r="M219" s="157"/>
      <c r="N219" s="157"/>
      <c r="O219" s="157"/>
      <c r="P219" s="164" t="str">
        <f>IF(L219="","",IF(BE45=TRUE,")",""))</f>
        <v/>
      </c>
      <c r="Q219" s="165"/>
      <c r="R219" s="147" t="s">
        <v>1051</v>
      </c>
      <c r="S219" s="148"/>
      <c r="T219" s="148"/>
      <c r="U219" s="148"/>
      <c r="V219" s="149"/>
      <c r="W219" s="1"/>
      <c r="X219" s="16"/>
      <c r="Y219" s="200" t="s">
        <v>1040</v>
      </c>
      <c r="Z219" s="189"/>
      <c r="AA219" s="189"/>
      <c r="AB219" s="189"/>
      <c r="AC219" s="189"/>
      <c r="AD219" s="189"/>
      <c r="AE219" s="189"/>
      <c r="AF219" s="189"/>
      <c r="AG219" s="189"/>
      <c r="AH219" s="190"/>
      <c r="AI219" s="182" t="str">
        <f>IF(OR(R56="",U56=""),"",R56)</f>
        <v/>
      </c>
      <c r="AJ219" s="124"/>
      <c r="AK219" s="124" t="s">
        <v>1045</v>
      </c>
      <c r="AL219" s="124" t="str">
        <f>IF(OR(R56="",U56=""),"",U56)</f>
        <v/>
      </c>
      <c r="AM219" s="124"/>
      <c r="AN219" s="157" t="s">
        <v>1044</v>
      </c>
      <c r="AO219" s="157"/>
      <c r="AP219" s="157" t="str">
        <f>IF(OR(X56="",AA56=""),"",X56)</f>
        <v/>
      </c>
      <c r="AQ219" s="157"/>
      <c r="AR219" s="157" t="s">
        <v>1045</v>
      </c>
      <c r="AS219" s="157" t="str">
        <f>IF(OR(X56="",AA56=""),"",AA56)</f>
        <v/>
      </c>
      <c r="AT219" s="181"/>
      <c r="AV219" s="45"/>
      <c r="AW219" s="1"/>
      <c r="AX219" s="1"/>
      <c r="AY219" s="1"/>
      <c r="AZ219" s="1"/>
      <c r="BA219" s="1"/>
      <c r="BB219" s="89" t="str">
        <f t="shared" si="6"/>
        <v/>
      </c>
      <c r="BG219" s="8"/>
      <c r="BH219" s="8"/>
      <c r="BI219" s="8"/>
      <c r="BJ219" s="8"/>
      <c r="BK219" s="8"/>
      <c r="CF219" t="s">
        <v>303</v>
      </c>
      <c r="CG219" t="s">
        <v>1296</v>
      </c>
    </row>
    <row r="220" spans="1:85" ht="13.5" customHeight="1" thickBot="1">
      <c r="A220" s="138"/>
      <c r="B220" s="139"/>
      <c r="C220" s="139"/>
      <c r="D220" s="139"/>
      <c r="E220" s="139"/>
      <c r="F220" s="139"/>
      <c r="G220" s="139"/>
      <c r="H220" s="139"/>
      <c r="I220" s="140"/>
      <c r="J220" s="162"/>
      <c r="K220" s="163"/>
      <c r="L220" s="159"/>
      <c r="M220" s="159"/>
      <c r="N220" s="159"/>
      <c r="O220" s="159"/>
      <c r="P220" s="166"/>
      <c r="Q220" s="167"/>
      <c r="R220" s="150"/>
      <c r="S220" s="151"/>
      <c r="T220" s="151"/>
      <c r="U220" s="151"/>
      <c r="V220" s="152"/>
      <c r="X220" s="8"/>
      <c r="Y220" s="191"/>
      <c r="Z220" s="192"/>
      <c r="AA220" s="192"/>
      <c r="AB220" s="192"/>
      <c r="AC220" s="192"/>
      <c r="AD220" s="192"/>
      <c r="AE220" s="192"/>
      <c r="AF220" s="192"/>
      <c r="AG220" s="192"/>
      <c r="AH220" s="193"/>
      <c r="AI220" s="182"/>
      <c r="AJ220" s="124"/>
      <c r="AK220" s="124"/>
      <c r="AL220" s="124"/>
      <c r="AM220" s="124"/>
      <c r="AN220" s="159"/>
      <c r="AO220" s="159"/>
      <c r="AP220" s="159"/>
      <c r="AQ220" s="159"/>
      <c r="AR220" s="159"/>
      <c r="AS220" s="159"/>
      <c r="AT220" s="184"/>
      <c r="AV220" s="45"/>
      <c r="BB220" s="89" t="str">
        <f t="shared" si="6"/>
        <v/>
      </c>
      <c r="BG220" s="8"/>
      <c r="BH220" s="8"/>
      <c r="BI220" s="8"/>
      <c r="BJ220" s="8"/>
      <c r="BK220" s="8"/>
      <c r="CF220" t="s">
        <v>304</v>
      </c>
      <c r="CG220" t="s">
        <v>1297</v>
      </c>
    </row>
    <row r="221" spans="1:85" ht="13.5" customHeight="1">
      <c r="A221" s="135" t="s">
        <v>1035</v>
      </c>
      <c r="B221" s="136"/>
      <c r="C221" s="136"/>
      <c r="D221" s="136"/>
      <c r="E221" s="136"/>
      <c r="F221" s="136"/>
      <c r="G221" s="136"/>
      <c r="H221" s="136"/>
      <c r="I221" s="137"/>
      <c r="J221" s="160" t="str">
        <f>IF(L221="","",IF(BE45=TRUE,"(",""))</f>
        <v/>
      </c>
      <c r="K221" s="161"/>
      <c r="L221" s="157" t="str">
        <f>IF(OR(H62="",M62="",R62=""),"",BS40)</f>
        <v/>
      </c>
      <c r="M221" s="157"/>
      <c r="N221" s="157"/>
      <c r="O221" s="157"/>
      <c r="P221" s="164" t="str">
        <f>IF(L221="","",IF(BE45=TRUE,")",""))</f>
        <v/>
      </c>
      <c r="Q221" s="165"/>
      <c r="R221" s="147" t="s">
        <v>1051</v>
      </c>
      <c r="S221" s="148"/>
      <c r="T221" s="148"/>
      <c r="U221" s="148"/>
      <c r="V221" s="149"/>
      <c r="X221" s="8"/>
      <c r="Y221" s="155" t="s">
        <v>1041</v>
      </c>
      <c r="Z221" s="155"/>
      <c r="AA221" s="155"/>
      <c r="AB221" s="155"/>
      <c r="AC221" s="155"/>
      <c r="AD221" s="155"/>
      <c r="AE221" s="155"/>
      <c r="AF221" s="155"/>
      <c r="AG221" s="155"/>
      <c r="AH221" s="155"/>
      <c r="AI221" s="156" t="str">
        <f>IF(OR(H62="",M62=""),"",IF(H62=M62,"検出下限値と定量下限値が同じ値です。",IF(H62&lt;M62,M62,"検出下限値と定量下限値が逆に入力されています。")))</f>
        <v/>
      </c>
      <c r="AJ221" s="157"/>
      <c r="AK221" s="157"/>
      <c r="AL221" s="157"/>
      <c r="AM221" s="157"/>
      <c r="AN221" s="157"/>
      <c r="AO221" s="157"/>
      <c r="AP221" s="181"/>
      <c r="AQ221" s="168" t="s">
        <v>1051</v>
      </c>
      <c r="AR221" s="169"/>
      <c r="AS221" s="169"/>
      <c r="AT221" s="169"/>
      <c r="BB221" s="89" t="str">
        <f t="shared" si="6"/>
        <v/>
      </c>
      <c r="CF221" t="s">
        <v>305</v>
      </c>
      <c r="CG221" t="s">
        <v>1298</v>
      </c>
    </row>
    <row r="222" spans="1:85" ht="13.5" customHeight="1" thickBot="1">
      <c r="A222" s="138"/>
      <c r="B222" s="139"/>
      <c r="C222" s="139"/>
      <c r="D222" s="139"/>
      <c r="E222" s="139"/>
      <c r="F222" s="139"/>
      <c r="G222" s="139"/>
      <c r="H222" s="139"/>
      <c r="I222" s="140"/>
      <c r="J222" s="162"/>
      <c r="K222" s="163"/>
      <c r="L222" s="159"/>
      <c r="M222" s="159"/>
      <c r="N222" s="159"/>
      <c r="O222" s="159"/>
      <c r="P222" s="166"/>
      <c r="Q222" s="167"/>
      <c r="R222" s="150"/>
      <c r="S222" s="151"/>
      <c r="T222" s="151"/>
      <c r="U222" s="151"/>
      <c r="V222" s="152"/>
      <c r="X222" s="8"/>
      <c r="Y222" s="155"/>
      <c r="Z222" s="155"/>
      <c r="AA222" s="155"/>
      <c r="AB222" s="155"/>
      <c r="AC222" s="155"/>
      <c r="AD222" s="155"/>
      <c r="AE222" s="155"/>
      <c r="AF222" s="155"/>
      <c r="AG222" s="155"/>
      <c r="AH222" s="155"/>
      <c r="AI222" s="158"/>
      <c r="AJ222" s="159"/>
      <c r="AK222" s="159"/>
      <c r="AL222" s="159"/>
      <c r="AM222" s="159"/>
      <c r="AN222" s="159"/>
      <c r="AO222" s="159"/>
      <c r="AP222" s="184"/>
      <c r="AQ222" s="170"/>
      <c r="AR222" s="171"/>
      <c r="AS222" s="171"/>
      <c r="AT222" s="171"/>
      <c r="BB222" s="89" t="str">
        <f t="shared" si="6"/>
        <v/>
      </c>
      <c r="CF222" t="s">
        <v>306</v>
      </c>
      <c r="CG222" t="s">
        <v>1299</v>
      </c>
    </row>
    <row r="223" spans="1:85" ht="13.5" customHeight="1">
      <c r="A223" s="135" t="s">
        <v>1036</v>
      </c>
      <c r="B223" s="136"/>
      <c r="C223" s="136"/>
      <c r="D223" s="136"/>
      <c r="E223" s="136"/>
      <c r="F223" s="136"/>
      <c r="G223" s="136"/>
      <c r="H223" s="136"/>
      <c r="I223" s="137"/>
      <c r="J223" s="141" t="str">
        <f>IF(Y62="","",Y62)</f>
        <v/>
      </c>
      <c r="K223" s="142"/>
      <c r="L223" s="142"/>
      <c r="M223" s="142"/>
      <c r="N223" s="142"/>
      <c r="O223" s="142"/>
      <c r="P223" s="142"/>
      <c r="Q223" s="143"/>
      <c r="R223" s="147" t="s">
        <v>30</v>
      </c>
      <c r="S223" s="148"/>
      <c r="T223" s="148"/>
      <c r="U223" s="148"/>
      <c r="V223" s="149"/>
      <c r="X223" s="8"/>
      <c r="Y223" s="155" t="s">
        <v>1042</v>
      </c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6" t="str">
        <f>IF(OR(H62="",M62=""),"",IF(H62=M62,"検出下限値と定量下限値が同じ値です。",IF(H62&lt;M62,H62,"検出下限値と定量下限値が逆に入力されています。")))</f>
        <v/>
      </c>
      <c r="AJ223" s="157"/>
      <c r="AK223" s="157"/>
      <c r="AL223" s="157"/>
      <c r="AM223" s="157"/>
      <c r="AN223" s="157"/>
      <c r="AO223" s="157"/>
      <c r="AP223" s="181"/>
      <c r="AQ223" s="170" t="s">
        <v>1051</v>
      </c>
      <c r="AR223" s="171"/>
      <c r="AS223" s="171"/>
      <c r="AT223" s="171"/>
      <c r="BB223" s="89" t="str">
        <f t="shared" si="6"/>
        <v/>
      </c>
      <c r="CF223" t="s">
        <v>307</v>
      </c>
      <c r="CG223" t="s">
        <v>1300</v>
      </c>
    </row>
    <row r="224" spans="1:85" ht="13.5" customHeight="1" thickBot="1">
      <c r="A224" s="138"/>
      <c r="B224" s="139"/>
      <c r="C224" s="139"/>
      <c r="D224" s="139"/>
      <c r="E224" s="139"/>
      <c r="F224" s="139"/>
      <c r="G224" s="139"/>
      <c r="H224" s="139"/>
      <c r="I224" s="140"/>
      <c r="J224" s="144"/>
      <c r="K224" s="145"/>
      <c r="L224" s="145"/>
      <c r="M224" s="145"/>
      <c r="N224" s="145"/>
      <c r="O224" s="145"/>
      <c r="P224" s="145"/>
      <c r="Q224" s="146"/>
      <c r="R224" s="150"/>
      <c r="S224" s="151"/>
      <c r="T224" s="151"/>
      <c r="U224" s="151"/>
      <c r="V224" s="152"/>
      <c r="X224" s="8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8"/>
      <c r="AJ224" s="159"/>
      <c r="AK224" s="159"/>
      <c r="AL224" s="159"/>
      <c r="AM224" s="159"/>
      <c r="AN224" s="159"/>
      <c r="AO224" s="159"/>
      <c r="AP224" s="184"/>
      <c r="AQ224" s="170"/>
      <c r="AR224" s="171"/>
      <c r="AS224" s="171"/>
      <c r="AT224" s="171"/>
      <c r="BB224" s="89" t="str">
        <f t="shared" si="6"/>
        <v/>
      </c>
      <c r="CF224" t="s">
        <v>308</v>
      </c>
      <c r="CG224" t="s">
        <v>1301</v>
      </c>
    </row>
    <row r="225" spans="1:85" ht="13.5" customHeight="1">
      <c r="A225" s="102"/>
      <c r="B225" s="102"/>
      <c r="C225" s="102"/>
      <c r="D225" s="102"/>
      <c r="E225" s="102"/>
      <c r="F225" s="102"/>
      <c r="G225" s="102"/>
      <c r="H225" s="102"/>
      <c r="I225" s="102"/>
      <c r="J225" s="103"/>
      <c r="K225" s="103"/>
      <c r="L225" s="103"/>
      <c r="M225" s="103"/>
      <c r="N225" s="103"/>
      <c r="O225" s="103"/>
      <c r="P225" s="103"/>
      <c r="Q225" s="103"/>
      <c r="R225" s="86"/>
      <c r="S225" s="86"/>
      <c r="T225" s="86"/>
      <c r="U225" s="86"/>
      <c r="V225" s="86"/>
      <c r="X225" s="8"/>
      <c r="Y225" s="186" t="s">
        <v>1032</v>
      </c>
      <c r="Z225" s="187"/>
      <c r="AA225" s="187"/>
      <c r="AB225" s="187"/>
      <c r="AC225" s="187"/>
      <c r="AD225" s="187"/>
      <c r="AE225" s="187"/>
      <c r="AF225" s="187"/>
      <c r="AG225" s="187"/>
      <c r="AH225" s="85"/>
      <c r="AI225" s="85"/>
      <c r="AJ225" s="85"/>
      <c r="AK225" s="85"/>
      <c r="AL225" s="85"/>
      <c r="AM225" s="85"/>
      <c r="AN225" s="85"/>
      <c r="AO225" s="86"/>
      <c r="AP225" s="86"/>
      <c r="AQ225" s="86"/>
      <c r="AR225" s="86"/>
      <c r="AS225" s="86"/>
      <c r="AT225" s="86"/>
      <c r="BB225" s="89" t="str">
        <f t="shared" si="6"/>
        <v/>
      </c>
      <c r="CF225" t="s">
        <v>309</v>
      </c>
      <c r="CG225" t="s">
        <v>1302</v>
      </c>
    </row>
    <row r="226" spans="1:85" ht="13.5" customHeight="1" thickBot="1">
      <c r="A226" s="30"/>
      <c r="B226" s="30"/>
      <c r="C226" s="30"/>
      <c r="D226" s="30"/>
      <c r="E226" s="30"/>
      <c r="F226" s="30"/>
      <c r="G226" s="30"/>
      <c r="H226" s="32"/>
      <c r="I226" s="32"/>
      <c r="J226" s="31"/>
      <c r="K226" s="31"/>
      <c r="L226" s="31"/>
      <c r="M226" s="31"/>
      <c r="N226" s="31"/>
      <c r="O226" s="31"/>
      <c r="P226" s="31"/>
      <c r="Q226" s="31"/>
      <c r="R226" s="45"/>
      <c r="S226" s="45"/>
      <c r="T226" s="45"/>
      <c r="U226" s="45"/>
      <c r="V226" s="45"/>
      <c r="Y226" s="187"/>
      <c r="Z226" s="187"/>
      <c r="AA226" s="187"/>
      <c r="AB226" s="187"/>
      <c r="AC226" s="187"/>
      <c r="AD226" s="187"/>
      <c r="AE226" s="187"/>
      <c r="AF226" s="187"/>
      <c r="AG226" s="187"/>
      <c r="AP226" s="36"/>
      <c r="BB226" s="89" t="str">
        <f t="shared" si="6"/>
        <v/>
      </c>
      <c r="CF226" t="s">
        <v>310</v>
      </c>
      <c r="CG226" t="s">
        <v>1303</v>
      </c>
    </row>
    <row r="227" spans="1:85" ht="13.5" customHeight="1">
      <c r="A227" s="153" t="s">
        <v>1032</v>
      </c>
      <c r="B227" s="154"/>
      <c r="C227" s="154"/>
      <c r="D227" s="154"/>
      <c r="E227" s="154"/>
      <c r="F227" s="154"/>
      <c r="G227" s="154"/>
      <c r="H227" s="154"/>
      <c r="I227" s="154"/>
      <c r="J227" s="1"/>
      <c r="Y227" s="155" t="s">
        <v>1039</v>
      </c>
      <c r="Z227" s="155"/>
      <c r="AA227" s="155"/>
      <c r="AB227" s="155"/>
      <c r="AC227" s="155"/>
      <c r="AD227" s="155"/>
      <c r="AE227" s="155"/>
      <c r="AF227" s="155"/>
      <c r="AG227" s="155"/>
      <c r="AH227" s="155"/>
      <c r="AI227" s="156" t="str">
        <f>IF(OR(H57="",L57="",O57=""),"",H57)</f>
        <v/>
      </c>
      <c r="AJ227" s="157"/>
      <c r="AK227" s="157"/>
      <c r="AL227" s="157"/>
      <c r="AM227" s="157" t="s">
        <v>1043</v>
      </c>
      <c r="AN227" s="157" t="str">
        <f>IF(OR(H57="",L57="",O57=""),"",L57)</f>
        <v/>
      </c>
      <c r="AO227" s="157"/>
      <c r="AP227" s="157"/>
      <c r="AQ227" s="157" t="s">
        <v>1043</v>
      </c>
      <c r="AR227" s="157" t="str">
        <f>IF(OR(H57="",L57="",O57=""),"",O57)</f>
        <v/>
      </c>
      <c r="AS227" s="157"/>
      <c r="AT227" s="181"/>
      <c r="AU227" s="1"/>
      <c r="AV227" s="1"/>
      <c r="BB227" s="89" t="str">
        <f t="shared" si="6"/>
        <v/>
      </c>
      <c r="CF227" t="s">
        <v>311</v>
      </c>
      <c r="CG227" t="s">
        <v>1304</v>
      </c>
    </row>
    <row r="228" spans="1:85" ht="13.5" customHeight="1" thickBot="1">
      <c r="A228" s="154"/>
      <c r="B228" s="154"/>
      <c r="C228" s="154"/>
      <c r="D228" s="154"/>
      <c r="E228" s="154"/>
      <c r="F228" s="154"/>
      <c r="G228" s="154"/>
      <c r="H228" s="154"/>
      <c r="I228" s="154"/>
      <c r="J228" s="124" t="s">
        <v>1033</v>
      </c>
      <c r="K228" s="124"/>
      <c r="L228" s="124"/>
      <c r="M228" s="124"/>
      <c r="N228" s="124"/>
      <c r="O228" s="124"/>
      <c r="P228" s="124"/>
      <c r="Q228" s="124"/>
      <c r="R228" s="124" t="s">
        <v>1046</v>
      </c>
      <c r="S228" s="124"/>
      <c r="T228" s="124"/>
      <c r="U228" s="124"/>
      <c r="V228" s="124"/>
      <c r="Y228" s="155"/>
      <c r="Z228" s="155"/>
      <c r="AA228" s="155"/>
      <c r="AB228" s="155"/>
      <c r="AC228" s="155"/>
      <c r="AD228" s="155"/>
      <c r="AE228" s="155"/>
      <c r="AF228" s="155"/>
      <c r="AG228" s="155"/>
      <c r="AH228" s="155"/>
      <c r="AI228" s="158"/>
      <c r="AJ228" s="159"/>
      <c r="AK228" s="159"/>
      <c r="AL228" s="159"/>
      <c r="AM228" s="159"/>
      <c r="AN228" s="159"/>
      <c r="AO228" s="159"/>
      <c r="AP228" s="159"/>
      <c r="AQ228" s="159"/>
      <c r="AR228" s="159"/>
      <c r="AS228" s="159"/>
      <c r="AT228" s="184"/>
      <c r="AU228" s="1"/>
      <c r="AV228" s="1"/>
      <c r="BB228" s="89" t="str">
        <f t="shared" si="6"/>
        <v/>
      </c>
      <c r="CF228" t="s">
        <v>312</v>
      </c>
      <c r="CG228" t="s">
        <v>1305</v>
      </c>
    </row>
    <row r="229" spans="1:85" ht="13.5" customHeight="1">
      <c r="A229" s="135" t="s">
        <v>1034</v>
      </c>
      <c r="B229" s="136"/>
      <c r="C229" s="136"/>
      <c r="D229" s="136"/>
      <c r="E229" s="136"/>
      <c r="F229" s="136"/>
      <c r="G229" s="136"/>
      <c r="H229" s="136"/>
      <c r="I229" s="137"/>
      <c r="J229" s="160" t="str">
        <f>IF(L229="","",IF(BE46=TRUE,"(",""))</f>
        <v/>
      </c>
      <c r="K229" s="161"/>
      <c r="L229" s="157" t="str">
        <f>IF(OR(H63="",M63="",R63=""),"",BL41)</f>
        <v/>
      </c>
      <c r="M229" s="157"/>
      <c r="N229" s="157"/>
      <c r="O229" s="157"/>
      <c r="P229" s="164" t="str">
        <f>IF(L229="","",IF(BE46=TRUE,")",""))</f>
        <v/>
      </c>
      <c r="Q229" s="165"/>
      <c r="R229" s="147" t="s">
        <v>1051</v>
      </c>
      <c r="S229" s="148"/>
      <c r="T229" s="148"/>
      <c r="U229" s="148"/>
      <c r="V229" s="149"/>
      <c r="Y229" s="188" t="s">
        <v>1040</v>
      </c>
      <c r="Z229" s="189"/>
      <c r="AA229" s="189"/>
      <c r="AB229" s="189"/>
      <c r="AC229" s="189"/>
      <c r="AD229" s="189"/>
      <c r="AE229" s="189"/>
      <c r="AF229" s="189"/>
      <c r="AG229" s="189"/>
      <c r="AH229" s="190"/>
      <c r="AI229" s="182" t="str">
        <f>IF(OR(R57="",U57=""),"",R57)</f>
        <v/>
      </c>
      <c r="AJ229" s="124"/>
      <c r="AK229" s="124" t="s">
        <v>1045</v>
      </c>
      <c r="AL229" s="157" t="str">
        <f>IF(OR(R57="",U57=""),"",U57)</f>
        <v/>
      </c>
      <c r="AM229" s="157"/>
      <c r="AN229" s="124" t="s">
        <v>1044</v>
      </c>
      <c r="AO229" s="124"/>
      <c r="AP229" s="157" t="str">
        <f>IF(OR(X57="",AA57=""),"",X57)</f>
        <v/>
      </c>
      <c r="AQ229" s="157"/>
      <c r="AR229" s="157" t="s">
        <v>1045</v>
      </c>
      <c r="AS229" s="157" t="str">
        <f>IF(OR(X57="",AA57=""),"",AA57)</f>
        <v/>
      </c>
      <c r="AT229" s="181"/>
      <c r="AV229" s="45"/>
      <c r="BB229" s="89" t="str">
        <f t="shared" si="6"/>
        <v/>
      </c>
      <c r="CF229" t="s">
        <v>313</v>
      </c>
      <c r="CG229" t="s">
        <v>1306</v>
      </c>
    </row>
    <row r="230" spans="1:85" ht="13.5" customHeight="1" thickBot="1">
      <c r="A230" s="138"/>
      <c r="B230" s="139"/>
      <c r="C230" s="139"/>
      <c r="D230" s="139"/>
      <c r="E230" s="139"/>
      <c r="F230" s="139"/>
      <c r="G230" s="139"/>
      <c r="H230" s="139"/>
      <c r="I230" s="140"/>
      <c r="J230" s="162"/>
      <c r="K230" s="163"/>
      <c r="L230" s="159"/>
      <c r="M230" s="159"/>
      <c r="N230" s="159"/>
      <c r="O230" s="159"/>
      <c r="P230" s="166"/>
      <c r="Q230" s="167"/>
      <c r="R230" s="150"/>
      <c r="S230" s="151"/>
      <c r="T230" s="151"/>
      <c r="U230" s="151"/>
      <c r="V230" s="152"/>
      <c r="Y230" s="191"/>
      <c r="Z230" s="192"/>
      <c r="AA230" s="192"/>
      <c r="AB230" s="192"/>
      <c r="AC230" s="192"/>
      <c r="AD230" s="192"/>
      <c r="AE230" s="192"/>
      <c r="AF230" s="192"/>
      <c r="AG230" s="192"/>
      <c r="AH230" s="193"/>
      <c r="AI230" s="182"/>
      <c r="AJ230" s="124"/>
      <c r="AK230" s="124"/>
      <c r="AL230" s="159"/>
      <c r="AM230" s="159"/>
      <c r="AN230" s="124"/>
      <c r="AO230" s="124"/>
      <c r="AP230" s="159"/>
      <c r="AQ230" s="159"/>
      <c r="AR230" s="159"/>
      <c r="AS230" s="159"/>
      <c r="AT230" s="184"/>
      <c r="AV230" s="45"/>
      <c r="BB230" s="89" t="str">
        <f t="shared" si="6"/>
        <v/>
      </c>
      <c r="CF230" t="s">
        <v>314</v>
      </c>
      <c r="CG230" t="s">
        <v>1307</v>
      </c>
    </row>
    <row r="231" spans="1:85" ht="13.5" customHeight="1">
      <c r="A231" s="135" t="s">
        <v>1035</v>
      </c>
      <c r="B231" s="136"/>
      <c r="C231" s="136"/>
      <c r="D231" s="136"/>
      <c r="E231" s="136"/>
      <c r="F231" s="136"/>
      <c r="G231" s="136"/>
      <c r="H231" s="136"/>
      <c r="I231" s="137"/>
      <c r="J231" s="160" t="str">
        <f>IF(L231="","",IF(BE46=TRUE,"(",""))</f>
        <v/>
      </c>
      <c r="K231" s="161"/>
      <c r="L231" s="157" t="str">
        <f>IF(OR(H63="",M63="",R63=""),"",BS41)</f>
        <v/>
      </c>
      <c r="M231" s="157"/>
      <c r="N231" s="157"/>
      <c r="O231" s="157"/>
      <c r="P231" s="164" t="str">
        <f>IF(L231="","",IF(BE46=TRUE,")",""))</f>
        <v/>
      </c>
      <c r="Q231" s="165"/>
      <c r="R231" s="147" t="s">
        <v>1051</v>
      </c>
      <c r="S231" s="148"/>
      <c r="T231" s="148"/>
      <c r="U231" s="148"/>
      <c r="V231" s="149"/>
      <c r="Y231" s="155" t="s">
        <v>1041</v>
      </c>
      <c r="Z231" s="155"/>
      <c r="AA231" s="155"/>
      <c r="AB231" s="155"/>
      <c r="AC231" s="155"/>
      <c r="AD231" s="155"/>
      <c r="AE231" s="155"/>
      <c r="AF231" s="155"/>
      <c r="AG231" s="155"/>
      <c r="AH231" s="155"/>
      <c r="AI231" s="172" t="str">
        <f>IF(OR(H63="",M63=""),"",IF(H63=M63,"検出下限値と定量下限値が同じ値です。",IF(H63&lt;M63,M63,"検出下限値と定量下限値が逆に入力されています。")))</f>
        <v/>
      </c>
      <c r="AJ231" s="173"/>
      <c r="AK231" s="173"/>
      <c r="AL231" s="173"/>
      <c r="AM231" s="173"/>
      <c r="AN231" s="173"/>
      <c r="AO231" s="173"/>
      <c r="AP231" s="174"/>
      <c r="AQ231" s="168" t="s">
        <v>1051</v>
      </c>
      <c r="AR231" s="169"/>
      <c r="AS231" s="169"/>
      <c r="AT231" s="169"/>
      <c r="BB231" s="89" t="str">
        <f t="shared" si="6"/>
        <v/>
      </c>
      <c r="CF231" t="s">
        <v>315</v>
      </c>
      <c r="CG231" t="s">
        <v>1308</v>
      </c>
    </row>
    <row r="232" spans="1:85" ht="13.5" customHeight="1" thickBot="1">
      <c r="A232" s="138"/>
      <c r="B232" s="139"/>
      <c r="C232" s="139"/>
      <c r="D232" s="139"/>
      <c r="E232" s="139"/>
      <c r="F232" s="139"/>
      <c r="G232" s="139"/>
      <c r="H232" s="139"/>
      <c r="I232" s="140"/>
      <c r="J232" s="162"/>
      <c r="K232" s="163"/>
      <c r="L232" s="159"/>
      <c r="M232" s="159"/>
      <c r="N232" s="159"/>
      <c r="O232" s="159"/>
      <c r="P232" s="166"/>
      <c r="Q232" s="167"/>
      <c r="R232" s="150"/>
      <c r="S232" s="151"/>
      <c r="T232" s="151"/>
      <c r="U232" s="151"/>
      <c r="V232" s="152"/>
      <c r="Y232" s="155"/>
      <c r="Z232" s="155"/>
      <c r="AA232" s="155"/>
      <c r="AB232" s="155"/>
      <c r="AC232" s="155"/>
      <c r="AD232" s="155"/>
      <c r="AE232" s="155"/>
      <c r="AF232" s="155"/>
      <c r="AG232" s="155"/>
      <c r="AH232" s="155"/>
      <c r="AI232" s="175"/>
      <c r="AJ232" s="176"/>
      <c r="AK232" s="176"/>
      <c r="AL232" s="176"/>
      <c r="AM232" s="176"/>
      <c r="AN232" s="176"/>
      <c r="AO232" s="176"/>
      <c r="AP232" s="177"/>
      <c r="AQ232" s="170"/>
      <c r="AR232" s="171"/>
      <c r="AS232" s="171"/>
      <c r="AT232" s="171"/>
      <c r="BB232" s="89" t="str">
        <f t="shared" si="6"/>
        <v/>
      </c>
      <c r="CF232" t="s">
        <v>316</v>
      </c>
      <c r="CG232" t="s">
        <v>1309</v>
      </c>
    </row>
    <row r="233" spans="1:85" ht="13.5" customHeight="1">
      <c r="A233" s="135" t="s">
        <v>1036</v>
      </c>
      <c r="B233" s="136"/>
      <c r="C233" s="136"/>
      <c r="D233" s="136"/>
      <c r="E233" s="136"/>
      <c r="F233" s="136"/>
      <c r="G233" s="136"/>
      <c r="H233" s="136"/>
      <c r="I233" s="137"/>
      <c r="J233" s="141" t="str">
        <f>IF(Y63="","",Y63)</f>
        <v/>
      </c>
      <c r="K233" s="142"/>
      <c r="L233" s="142"/>
      <c r="M233" s="142"/>
      <c r="N233" s="142"/>
      <c r="O233" s="142"/>
      <c r="P233" s="142"/>
      <c r="Q233" s="143"/>
      <c r="R233" s="147" t="s">
        <v>30</v>
      </c>
      <c r="S233" s="148"/>
      <c r="T233" s="148"/>
      <c r="U233" s="148"/>
      <c r="V233" s="149"/>
      <c r="Y233" s="155" t="s">
        <v>1042</v>
      </c>
      <c r="Z233" s="155"/>
      <c r="AA233" s="155"/>
      <c r="AB233" s="155"/>
      <c r="AC233" s="155"/>
      <c r="AD233" s="155"/>
      <c r="AE233" s="155"/>
      <c r="AF233" s="155"/>
      <c r="AG233" s="155"/>
      <c r="AH233" s="155"/>
      <c r="AI233" s="172" t="str">
        <f>IF(OR(H63="",M63=""),"",IF(H63=M63,"検出下限値と定量下限値が同じ値です。",IF(H63&lt;M63,H63,"検出下限値と定量下限値が逆に入力されています。")))</f>
        <v/>
      </c>
      <c r="AJ233" s="173"/>
      <c r="AK233" s="173"/>
      <c r="AL233" s="173"/>
      <c r="AM233" s="173"/>
      <c r="AN233" s="173"/>
      <c r="AO233" s="173"/>
      <c r="AP233" s="174"/>
      <c r="AQ233" s="170" t="s">
        <v>1051</v>
      </c>
      <c r="AR233" s="171"/>
      <c r="AS233" s="171"/>
      <c r="AT233" s="171"/>
      <c r="BB233" s="89" t="str">
        <f t="shared" si="6"/>
        <v/>
      </c>
      <c r="CF233" t="s">
        <v>317</v>
      </c>
      <c r="CG233" t="s">
        <v>1310</v>
      </c>
    </row>
    <row r="234" spans="1:85" ht="13.5" customHeight="1" thickBot="1">
      <c r="A234" s="138"/>
      <c r="B234" s="139"/>
      <c r="C234" s="139"/>
      <c r="D234" s="139"/>
      <c r="E234" s="139"/>
      <c r="F234" s="139"/>
      <c r="G234" s="139"/>
      <c r="H234" s="139"/>
      <c r="I234" s="140"/>
      <c r="J234" s="144"/>
      <c r="K234" s="145"/>
      <c r="L234" s="145"/>
      <c r="M234" s="145"/>
      <c r="N234" s="145"/>
      <c r="O234" s="145"/>
      <c r="P234" s="145"/>
      <c r="Q234" s="146"/>
      <c r="R234" s="150"/>
      <c r="S234" s="151"/>
      <c r="T234" s="151"/>
      <c r="U234" s="151"/>
      <c r="V234" s="152"/>
      <c r="Y234" s="155"/>
      <c r="Z234" s="155"/>
      <c r="AA234" s="155"/>
      <c r="AB234" s="155"/>
      <c r="AC234" s="155"/>
      <c r="AD234" s="155"/>
      <c r="AE234" s="155"/>
      <c r="AF234" s="155"/>
      <c r="AG234" s="155"/>
      <c r="AH234" s="155"/>
      <c r="AI234" s="175"/>
      <c r="AJ234" s="176"/>
      <c r="AK234" s="176"/>
      <c r="AL234" s="176"/>
      <c r="AM234" s="176"/>
      <c r="AN234" s="176"/>
      <c r="AO234" s="176"/>
      <c r="AP234" s="177"/>
      <c r="AQ234" s="170"/>
      <c r="AR234" s="171"/>
      <c r="AS234" s="171"/>
      <c r="AT234" s="171"/>
      <c r="BB234" s="89" t="str">
        <f t="shared" si="6"/>
        <v/>
      </c>
      <c r="CF234" t="s">
        <v>318</v>
      </c>
      <c r="CG234" t="s">
        <v>1311</v>
      </c>
    </row>
    <row r="235" spans="1:85" ht="13.5" customHeight="1">
      <c r="A235" s="102"/>
      <c r="B235" s="102"/>
      <c r="C235" s="102"/>
      <c r="D235" s="102"/>
      <c r="E235" s="102"/>
      <c r="F235" s="102"/>
      <c r="G235" s="102"/>
      <c r="H235" s="102"/>
      <c r="I235" s="102"/>
      <c r="J235" s="103"/>
      <c r="K235" s="103"/>
      <c r="L235" s="103"/>
      <c r="M235" s="103"/>
      <c r="N235" s="103"/>
      <c r="O235" s="103"/>
      <c r="P235" s="103"/>
      <c r="Q235" s="103"/>
      <c r="R235" s="86"/>
      <c r="S235" s="86"/>
      <c r="T235" s="86"/>
      <c r="U235" s="86"/>
      <c r="V235" s="86"/>
      <c r="Y235" s="87"/>
      <c r="Z235" s="87"/>
      <c r="AA235" s="87"/>
      <c r="AB235" s="87"/>
      <c r="AC235" s="87"/>
      <c r="AD235" s="87"/>
      <c r="AE235" s="87"/>
      <c r="AF235" s="38"/>
      <c r="AG235" s="38"/>
      <c r="AH235" s="38"/>
      <c r="AI235" s="38"/>
      <c r="AJ235" s="38"/>
      <c r="AK235" s="38"/>
      <c r="AL235" s="38"/>
      <c r="AM235" s="38"/>
      <c r="AN235" s="38"/>
      <c r="AO235" s="86"/>
      <c r="AP235" s="86"/>
      <c r="AQ235" s="86"/>
      <c r="AR235" s="86"/>
      <c r="AS235" s="86"/>
      <c r="AT235" s="86"/>
      <c r="BB235" s="89" t="str">
        <f t="shared" si="6"/>
        <v/>
      </c>
      <c r="CF235" t="s">
        <v>319</v>
      </c>
      <c r="CG235" t="s">
        <v>1312</v>
      </c>
    </row>
    <row r="236" spans="1:85" ht="13.5" customHeight="1">
      <c r="AO236" s="8"/>
      <c r="AP236" s="8"/>
      <c r="AQ236" s="8"/>
      <c r="AR236" s="8"/>
      <c r="AS236" s="8"/>
      <c r="AT236" s="8"/>
      <c r="BB236" s="89" t="str">
        <f t="shared" si="6"/>
        <v/>
      </c>
      <c r="CF236" t="s">
        <v>320</v>
      </c>
      <c r="CG236" t="s">
        <v>1313</v>
      </c>
    </row>
    <row r="237" spans="1:85" ht="13.5" customHeight="1">
      <c r="A237" s="180" t="s">
        <v>1047</v>
      </c>
      <c r="B237" s="180"/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0"/>
      <c r="BB237" s="89" t="str">
        <f t="shared" si="6"/>
        <v/>
      </c>
      <c r="CF237" t="s">
        <v>321</v>
      </c>
      <c r="CG237" t="s">
        <v>1314</v>
      </c>
    </row>
    <row r="238" spans="1:85" ht="13.5" customHeight="1" thickBot="1">
      <c r="A238" s="180"/>
      <c r="B238" s="180"/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180"/>
      <c r="N238" s="180"/>
      <c r="O238" s="180"/>
      <c r="P238" s="180"/>
      <c r="Q238" s="180"/>
      <c r="AW238" s="8"/>
      <c r="AX238" s="8"/>
      <c r="AY238" s="8"/>
      <c r="AZ238" s="8"/>
      <c r="BA238" s="8"/>
      <c r="BB238" s="89" t="str">
        <f t="shared" si="6"/>
        <v/>
      </c>
      <c r="CF238" t="s">
        <v>322</v>
      </c>
      <c r="CG238" t="s">
        <v>1315</v>
      </c>
    </row>
    <row r="239" spans="1:85" ht="13.5" customHeight="1">
      <c r="A239" s="156" t="str">
        <f>IF(B66="","",B66)</f>
        <v/>
      </c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  <c r="W239" s="157"/>
      <c r="X239" s="157"/>
      <c r="Y239" s="157"/>
      <c r="Z239" s="157"/>
      <c r="AA239" s="157"/>
      <c r="AB239" s="157"/>
      <c r="AC239" s="157"/>
      <c r="AD239" s="157"/>
      <c r="AE239" s="157"/>
      <c r="AF239" s="157"/>
      <c r="AG239" s="157"/>
      <c r="AH239" s="157"/>
      <c r="AI239" s="157"/>
      <c r="AJ239" s="157"/>
      <c r="AK239" s="157"/>
      <c r="AL239" s="157"/>
      <c r="AM239" s="157"/>
      <c r="AN239" s="157"/>
      <c r="AO239" s="157"/>
      <c r="AP239" s="157"/>
      <c r="AQ239" s="157"/>
      <c r="AR239" s="157"/>
      <c r="AS239" s="157"/>
      <c r="AT239" s="157"/>
      <c r="AU239" s="181"/>
      <c r="AV239" s="45"/>
      <c r="AW239" s="16"/>
      <c r="AX239" s="16"/>
      <c r="AY239" s="16"/>
      <c r="AZ239" s="16"/>
      <c r="BA239" s="16"/>
      <c r="BB239" s="89" t="str">
        <f t="shared" si="6"/>
        <v/>
      </c>
      <c r="CF239" t="s">
        <v>323</v>
      </c>
      <c r="CG239" t="s">
        <v>1316</v>
      </c>
    </row>
    <row r="240" spans="1:85" ht="13.5" customHeight="1">
      <c r="A240" s="182"/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24"/>
      <c r="S240" s="124"/>
      <c r="T240" s="124"/>
      <c r="U240" s="124"/>
      <c r="V240" s="124"/>
      <c r="W240" s="124"/>
      <c r="X240" s="124"/>
      <c r="Y240" s="124"/>
      <c r="Z240" s="124"/>
      <c r="AA240" s="124"/>
      <c r="AB240" s="124"/>
      <c r="AC240" s="124"/>
      <c r="AD240" s="124"/>
      <c r="AE240" s="124"/>
      <c r="AF240" s="124"/>
      <c r="AG240" s="124"/>
      <c r="AH240" s="124"/>
      <c r="AI240" s="124"/>
      <c r="AJ240" s="124"/>
      <c r="AK240" s="124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83"/>
      <c r="AV240" s="45"/>
      <c r="AW240" s="16"/>
      <c r="AX240" s="16"/>
      <c r="AY240" s="16"/>
      <c r="AZ240" s="16"/>
      <c r="BA240" s="16"/>
      <c r="BB240" s="89" t="str">
        <f t="shared" si="6"/>
        <v/>
      </c>
      <c r="CF240" t="s">
        <v>324</v>
      </c>
      <c r="CG240" t="s">
        <v>1317</v>
      </c>
    </row>
    <row r="241" spans="1:85" ht="13.5" customHeight="1">
      <c r="A241" s="182"/>
      <c r="B241" s="124"/>
      <c r="C241" s="124"/>
      <c r="D241" s="124"/>
      <c r="E241" s="124"/>
      <c r="F241" s="124"/>
      <c r="G241" s="124"/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24"/>
      <c r="S241" s="124"/>
      <c r="T241" s="124"/>
      <c r="U241" s="124"/>
      <c r="V241" s="124"/>
      <c r="W241" s="124"/>
      <c r="X241" s="124"/>
      <c r="Y241" s="124"/>
      <c r="Z241" s="124"/>
      <c r="AA241" s="124"/>
      <c r="AB241" s="124"/>
      <c r="AC241" s="124"/>
      <c r="AD241" s="124"/>
      <c r="AE241" s="124"/>
      <c r="AF241" s="124"/>
      <c r="AG241" s="124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83"/>
      <c r="AV241" s="45"/>
      <c r="AW241" s="16"/>
      <c r="AX241" s="16"/>
      <c r="AY241" s="16"/>
      <c r="AZ241" s="16"/>
      <c r="BA241" s="16"/>
      <c r="BB241" s="89" t="str">
        <f t="shared" si="6"/>
        <v/>
      </c>
      <c r="CF241" t="s">
        <v>325</v>
      </c>
      <c r="CG241" t="s">
        <v>1318</v>
      </c>
    </row>
    <row r="242" spans="1:85" ht="13.5" customHeight="1">
      <c r="A242" s="182"/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24"/>
      <c r="S242" s="124"/>
      <c r="T242" s="124"/>
      <c r="U242" s="124"/>
      <c r="V242" s="124"/>
      <c r="W242" s="124"/>
      <c r="X242" s="124"/>
      <c r="Y242" s="124"/>
      <c r="Z242" s="124"/>
      <c r="AA242" s="124"/>
      <c r="AB242" s="124"/>
      <c r="AC242" s="124"/>
      <c r="AD242" s="124"/>
      <c r="AE242" s="124"/>
      <c r="AF242" s="124"/>
      <c r="AG242" s="124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83"/>
      <c r="AV242" s="45"/>
      <c r="AW242" s="16"/>
      <c r="AX242" s="16"/>
      <c r="AY242" s="16"/>
      <c r="AZ242" s="16"/>
      <c r="BA242" s="16"/>
      <c r="BB242" s="89" t="str">
        <f t="shared" si="6"/>
        <v/>
      </c>
      <c r="CF242" t="s">
        <v>326</v>
      </c>
      <c r="CG242" t="s">
        <v>1319</v>
      </c>
    </row>
    <row r="243" spans="1:85" ht="13.5" customHeight="1" thickBot="1">
      <c r="A243" s="158"/>
      <c r="B243" s="159"/>
      <c r="C243" s="159"/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59"/>
      <c r="Z243" s="159"/>
      <c r="AA243" s="159"/>
      <c r="AB243" s="159"/>
      <c r="AC243" s="159"/>
      <c r="AD243" s="159"/>
      <c r="AE243" s="159"/>
      <c r="AF243" s="159"/>
      <c r="AG243" s="159"/>
      <c r="AH243" s="159"/>
      <c r="AI243" s="159"/>
      <c r="AJ243" s="159"/>
      <c r="AK243" s="159"/>
      <c r="AL243" s="159"/>
      <c r="AM243" s="159"/>
      <c r="AN243" s="159"/>
      <c r="AO243" s="159"/>
      <c r="AP243" s="159"/>
      <c r="AQ243" s="159"/>
      <c r="AR243" s="159"/>
      <c r="AS243" s="159"/>
      <c r="AT243" s="159"/>
      <c r="AU243" s="184"/>
      <c r="AV243" s="45"/>
      <c r="AW243" s="16"/>
      <c r="AX243" s="16"/>
      <c r="AY243" s="16"/>
      <c r="AZ243" s="16"/>
      <c r="BA243" s="16"/>
      <c r="BB243" s="89" t="str">
        <f t="shared" ref="BB243:BB259" si="7">IF($I$22="","",IF($I$22&gt;=2,1,""))</f>
        <v/>
      </c>
      <c r="CF243" t="s">
        <v>327</v>
      </c>
      <c r="CG243" t="s">
        <v>1320</v>
      </c>
    </row>
    <row r="244" spans="1:85" ht="13.5" customHeight="1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16"/>
      <c r="AX244" s="16"/>
      <c r="AY244" s="16"/>
      <c r="AZ244" s="16"/>
      <c r="BA244" s="16"/>
      <c r="BB244" s="89" t="str">
        <f t="shared" si="7"/>
        <v/>
      </c>
      <c r="CF244" t="s">
        <v>328</v>
      </c>
      <c r="CG244" t="s">
        <v>1321</v>
      </c>
    </row>
    <row r="245" spans="1:85" ht="13.5" customHeight="1">
      <c r="BB245" s="89" t="str">
        <f t="shared" si="7"/>
        <v/>
      </c>
      <c r="CF245" t="s">
        <v>329</v>
      </c>
      <c r="CG245" t="s">
        <v>1322</v>
      </c>
    </row>
    <row r="246" spans="1:85" ht="13.5" customHeight="1">
      <c r="A246" s="185" t="s">
        <v>1048</v>
      </c>
      <c r="B246" s="185"/>
      <c r="C246" s="185"/>
      <c r="D246" s="185"/>
      <c r="E246" s="185"/>
      <c r="F246" s="185"/>
      <c r="G246" s="185"/>
      <c r="H246" s="185"/>
      <c r="I246" s="185"/>
      <c r="J246" s="185"/>
      <c r="K246" s="185"/>
      <c r="L246" s="185"/>
      <c r="M246" s="185"/>
      <c r="N246" s="185"/>
      <c r="O246" s="185"/>
      <c r="P246" s="185"/>
      <c r="BB246" s="89" t="str">
        <f t="shared" si="7"/>
        <v/>
      </c>
      <c r="CF246" t="s">
        <v>330</v>
      </c>
      <c r="CG246" t="s">
        <v>1323</v>
      </c>
    </row>
    <row r="247" spans="1:85" ht="13.5" customHeight="1" thickBot="1">
      <c r="A247" s="185"/>
      <c r="B247" s="185"/>
      <c r="C247" s="185"/>
      <c r="D247" s="185"/>
      <c r="E247" s="185"/>
      <c r="F247" s="185"/>
      <c r="G247" s="185"/>
      <c r="H247" s="185"/>
      <c r="I247" s="185"/>
      <c r="J247" s="185"/>
      <c r="K247" s="185"/>
      <c r="L247" s="185"/>
      <c r="M247" s="185"/>
      <c r="N247" s="185"/>
      <c r="O247" s="185"/>
      <c r="P247" s="185"/>
      <c r="BB247" s="89" t="str">
        <f t="shared" si="7"/>
        <v/>
      </c>
      <c r="CF247" t="s">
        <v>331</v>
      </c>
      <c r="CG247" t="s">
        <v>1324</v>
      </c>
    </row>
    <row r="248" spans="1:85" ht="13.5" customHeight="1">
      <c r="A248" s="125" t="s">
        <v>68</v>
      </c>
      <c r="B248" s="126"/>
      <c r="C248" s="126"/>
      <c r="D248" s="126"/>
      <c r="E248" s="126"/>
      <c r="F248" s="126"/>
      <c r="G248" s="126"/>
      <c r="H248" s="129" t="str">
        <f>IF($G$6="","",$G$6)</f>
        <v/>
      </c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  <c r="AA248" s="130"/>
      <c r="AB248" s="130"/>
      <c r="AC248" s="130"/>
      <c r="AD248" s="130"/>
      <c r="AE248" s="130"/>
      <c r="AF248" s="130"/>
      <c r="AG248" s="130"/>
      <c r="AH248" s="130"/>
      <c r="AI248" s="130"/>
      <c r="AJ248" s="130"/>
      <c r="AK248" s="131"/>
      <c r="BB248" s="89" t="str">
        <f t="shared" si="7"/>
        <v/>
      </c>
      <c r="CF248" t="s">
        <v>332</v>
      </c>
      <c r="CG248" t="s">
        <v>1325</v>
      </c>
    </row>
    <row r="249" spans="1:85" ht="13.5" customHeight="1" thickBot="1">
      <c r="A249" s="127"/>
      <c r="B249" s="128"/>
      <c r="C249" s="128"/>
      <c r="D249" s="128"/>
      <c r="E249" s="128"/>
      <c r="F249" s="128"/>
      <c r="G249" s="128"/>
      <c r="H249" s="132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  <c r="AE249" s="133"/>
      <c r="AF249" s="133"/>
      <c r="AG249" s="133"/>
      <c r="AH249" s="133"/>
      <c r="AI249" s="133"/>
      <c r="AJ249" s="133"/>
      <c r="AK249" s="134"/>
      <c r="BB249" s="89" t="str">
        <f t="shared" si="7"/>
        <v/>
      </c>
      <c r="CF249" t="s">
        <v>333</v>
      </c>
      <c r="CG249" t="s">
        <v>1326</v>
      </c>
    </row>
    <row r="250" spans="1:85" ht="13.5" customHeight="1">
      <c r="A250" s="125" t="s">
        <v>71</v>
      </c>
      <c r="B250" s="126"/>
      <c r="C250" s="126"/>
      <c r="D250" s="126"/>
      <c r="E250" s="126"/>
      <c r="F250" s="126"/>
      <c r="G250" s="178"/>
      <c r="H250" s="129" t="str">
        <f>IF($G$7="","",$G$7)</f>
        <v/>
      </c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  <c r="AA250" s="130"/>
      <c r="AB250" s="130"/>
      <c r="AC250" s="130"/>
      <c r="AD250" s="130"/>
      <c r="AE250" s="130"/>
      <c r="AF250" s="130"/>
      <c r="AG250" s="130"/>
      <c r="AH250" s="130"/>
      <c r="AI250" s="130"/>
      <c r="AJ250" s="130"/>
      <c r="AK250" s="131"/>
      <c r="BB250" s="89" t="str">
        <f t="shared" si="7"/>
        <v/>
      </c>
      <c r="CF250" t="s">
        <v>334</v>
      </c>
      <c r="CG250" t="s">
        <v>1327</v>
      </c>
    </row>
    <row r="251" spans="1:85" ht="13.5" customHeight="1" thickBot="1">
      <c r="A251" s="127"/>
      <c r="B251" s="128"/>
      <c r="C251" s="128"/>
      <c r="D251" s="128"/>
      <c r="E251" s="128"/>
      <c r="F251" s="128"/>
      <c r="G251" s="179"/>
      <c r="H251" s="132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  <c r="AE251" s="133"/>
      <c r="AF251" s="133"/>
      <c r="AG251" s="133"/>
      <c r="AH251" s="133"/>
      <c r="AI251" s="133"/>
      <c r="AJ251" s="133"/>
      <c r="AK251" s="134"/>
      <c r="BB251" s="89" t="str">
        <f t="shared" si="7"/>
        <v/>
      </c>
      <c r="CF251" t="s">
        <v>335</v>
      </c>
      <c r="CG251" t="s">
        <v>1328</v>
      </c>
    </row>
    <row r="252" spans="1:85" ht="13.5" customHeight="1">
      <c r="A252" s="125" t="s">
        <v>74</v>
      </c>
      <c r="B252" s="126"/>
      <c r="C252" s="126"/>
      <c r="D252" s="126"/>
      <c r="E252" s="126"/>
      <c r="F252" s="126"/>
      <c r="G252" s="178"/>
      <c r="H252" s="129" t="str">
        <f>IF($G$8="","",$G$8)</f>
        <v/>
      </c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  <c r="AA252" s="130"/>
      <c r="AB252" s="130"/>
      <c r="AC252" s="130"/>
      <c r="AD252" s="130"/>
      <c r="AE252" s="130"/>
      <c r="AF252" s="130"/>
      <c r="AG252" s="130"/>
      <c r="AH252" s="130"/>
      <c r="AI252" s="130"/>
      <c r="AJ252" s="130"/>
      <c r="AK252" s="131"/>
      <c r="BB252" s="89" t="str">
        <f t="shared" si="7"/>
        <v/>
      </c>
      <c r="CF252" t="s">
        <v>336</v>
      </c>
      <c r="CG252" t="s">
        <v>1329</v>
      </c>
    </row>
    <row r="253" spans="1:85" ht="13.5" customHeight="1" thickBot="1">
      <c r="A253" s="127"/>
      <c r="B253" s="128"/>
      <c r="C253" s="128"/>
      <c r="D253" s="128"/>
      <c r="E253" s="128"/>
      <c r="F253" s="128"/>
      <c r="G253" s="179"/>
      <c r="H253" s="132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  <c r="AE253" s="133"/>
      <c r="AF253" s="133"/>
      <c r="AG253" s="133"/>
      <c r="AH253" s="133"/>
      <c r="AI253" s="133"/>
      <c r="AJ253" s="133"/>
      <c r="AK253" s="134"/>
      <c r="BB253" s="89" t="str">
        <f t="shared" si="7"/>
        <v/>
      </c>
      <c r="CF253" t="s">
        <v>337</v>
      </c>
      <c r="CG253" t="s">
        <v>1330</v>
      </c>
    </row>
    <row r="254" spans="1:85" ht="13.5" customHeight="1">
      <c r="A254" s="125" t="s">
        <v>77</v>
      </c>
      <c r="B254" s="126"/>
      <c r="C254" s="126"/>
      <c r="D254" s="126"/>
      <c r="E254" s="126"/>
      <c r="F254" s="126"/>
      <c r="G254" s="178"/>
      <c r="H254" s="129" t="str">
        <f>IF($G$9="","",$G$9)</f>
        <v/>
      </c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  <c r="AA254" s="130"/>
      <c r="AB254" s="130"/>
      <c r="AC254" s="130"/>
      <c r="AD254" s="130"/>
      <c r="AE254" s="130"/>
      <c r="AF254" s="130"/>
      <c r="AG254" s="130"/>
      <c r="AH254" s="130"/>
      <c r="AI254" s="130"/>
      <c r="AJ254" s="130"/>
      <c r="AK254" s="131"/>
      <c r="BB254" s="89" t="str">
        <f t="shared" si="7"/>
        <v/>
      </c>
      <c r="CF254" t="s">
        <v>338</v>
      </c>
      <c r="CG254" t="s">
        <v>1331</v>
      </c>
    </row>
    <row r="255" spans="1:85" ht="13.5" customHeight="1" thickBot="1">
      <c r="A255" s="127"/>
      <c r="B255" s="128"/>
      <c r="C255" s="128"/>
      <c r="D255" s="128"/>
      <c r="E255" s="128"/>
      <c r="F255" s="128"/>
      <c r="G255" s="179"/>
      <c r="H255" s="132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  <c r="AD255" s="133"/>
      <c r="AE255" s="133"/>
      <c r="AF255" s="133"/>
      <c r="AG255" s="133"/>
      <c r="AH255" s="133"/>
      <c r="AI255" s="133"/>
      <c r="AJ255" s="133"/>
      <c r="AK255" s="134"/>
      <c r="AO255" t="s">
        <v>2048</v>
      </c>
      <c r="BB255" s="89" t="str">
        <f t="shared" si="7"/>
        <v/>
      </c>
      <c r="CF255" t="s">
        <v>339</v>
      </c>
      <c r="CG255" t="s">
        <v>1332</v>
      </c>
    </row>
    <row r="256" spans="1:85" ht="13.5" customHeight="1">
      <c r="A256" s="106"/>
      <c r="B256" s="106"/>
      <c r="C256" s="106"/>
      <c r="D256" s="106"/>
      <c r="E256" s="106"/>
      <c r="F256" s="106"/>
      <c r="G256" s="106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  <c r="AJ256" s="107"/>
      <c r="AK256" s="107"/>
      <c r="AL256" s="7"/>
      <c r="BB256" s="89" t="str">
        <f t="shared" si="7"/>
        <v/>
      </c>
      <c r="CF256" t="s">
        <v>340</v>
      </c>
      <c r="CG256" t="s">
        <v>1333</v>
      </c>
    </row>
    <row r="257" spans="1:85" ht="13.5" customHeight="1">
      <c r="A257" s="106"/>
      <c r="B257" s="106"/>
      <c r="C257" s="106"/>
      <c r="D257" s="106"/>
      <c r="E257" s="106"/>
      <c r="F257" s="106"/>
      <c r="G257" s="106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  <c r="AJ257" s="107"/>
      <c r="AK257" s="107"/>
      <c r="AL257" s="7"/>
      <c r="BB257" s="89" t="str">
        <f t="shared" si="7"/>
        <v/>
      </c>
      <c r="CF257" t="s">
        <v>341</v>
      </c>
      <c r="CG257" t="s">
        <v>1334</v>
      </c>
    </row>
    <row r="258" spans="1:85" ht="13.5" customHeight="1">
      <c r="A258" s="106"/>
      <c r="B258" s="106"/>
      <c r="C258" s="106"/>
      <c r="D258" s="106"/>
      <c r="E258" s="106"/>
      <c r="F258" s="106"/>
      <c r="G258" s="106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  <c r="AE258" s="107"/>
      <c r="AF258" s="107"/>
      <c r="AG258" s="107"/>
      <c r="AH258" s="107"/>
      <c r="AI258" s="107"/>
      <c r="AJ258" s="107"/>
      <c r="AK258" s="107"/>
      <c r="AV258" s="369" t="str">
        <f>IF(AZ258="","",2)</f>
        <v/>
      </c>
      <c r="AW258" s="370"/>
      <c r="AX258" s="370" t="s">
        <v>2038</v>
      </c>
      <c r="AY258" s="373"/>
      <c r="AZ258" s="373" t="str">
        <f>IF($I$22="","",IF(OR($I$22=0,$I$22=1),"",$I$22))</f>
        <v/>
      </c>
      <c r="BA258" s="374"/>
      <c r="BB258" s="89" t="str">
        <f t="shared" si="7"/>
        <v/>
      </c>
      <c r="CF258" t="s">
        <v>342</v>
      </c>
      <c r="CG258" t="s">
        <v>1335</v>
      </c>
    </row>
    <row r="259" spans="1:85" ht="13.5" customHeight="1">
      <c r="A259" s="106"/>
      <c r="B259" s="106"/>
      <c r="C259" s="106"/>
      <c r="D259" s="106"/>
      <c r="E259" s="106"/>
      <c r="F259" s="106"/>
      <c r="G259" s="106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  <c r="AJ259" s="107"/>
      <c r="AK259" s="107"/>
      <c r="AV259" s="371"/>
      <c r="AW259" s="372"/>
      <c r="AX259" s="372"/>
      <c r="AY259" s="372"/>
      <c r="AZ259" s="372"/>
      <c r="BA259" s="375"/>
      <c r="BB259" s="89" t="str">
        <f t="shared" si="7"/>
        <v/>
      </c>
      <c r="CF259" t="s">
        <v>343</v>
      </c>
      <c r="CG259" t="s">
        <v>1336</v>
      </c>
    </row>
    <row r="260" spans="1:85" ht="18.75" customHeight="1">
      <c r="A260" s="236" t="s">
        <v>2041</v>
      </c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7" t="str">
        <f>$O$98</f>
        <v>令和</v>
      </c>
      <c r="P260" s="237"/>
      <c r="Q260" s="237"/>
      <c r="R260" s="238">
        <v>5</v>
      </c>
      <c r="S260" s="239"/>
      <c r="T260" s="217" t="str">
        <f>$T$98</f>
        <v>年４月１日</v>
      </c>
      <c r="U260" s="218"/>
      <c r="V260" s="218"/>
      <c r="W260" s="218"/>
      <c r="X260" s="218"/>
      <c r="Y260" s="239" t="s">
        <v>155</v>
      </c>
      <c r="Z260" s="240" t="str">
        <f>$Z$98</f>
        <v>令和</v>
      </c>
      <c r="AA260" s="241"/>
      <c r="AB260" s="238">
        <f>$AB$98</f>
        <v>6</v>
      </c>
      <c r="AC260" s="239"/>
      <c r="AD260" s="217" t="str">
        <f>$AD$98</f>
        <v>年３月３１日実績）</v>
      </c>
      <c r="AE260" s="218"/>
      <c r="AF260" s="218"/>
      <c r="AG260" s="218"/>
      <c r="AH260" s="218"/>
      <c r="AI260" s="218"/>
      <c r="AJ260" s="218"/>
      <c r="AK260" s="218"/>
      <c r="AL260" s="283" t="s">
        <v>156</v>
      </c>
      <c r="AM260" s="284"/>
      <c r="AN260" s="284"/>
      <c r="AO260" s="285"/>
      <c r="AP260" s="289" t="str">
        <f>$AP$98</f>
        <v>令和</v>
      </c>
      <c r="AQ260" s="214"/>
      <c r="AR260" s="214"/>
      <c r="AS260" s="291">
        <f>$AS$98</f>
        <v>6</v>
      </c>
      <c r="AT260" s="214"/>
      <c r="AU260" s="209" t="str">
        <f>$AU$98</f>
        <v>年</v>
      </c>
      <c r="AV260" s="211" t="str">
        <f>$AV$98</f>
        <v>6</v>
      </c>
      <c r="AW260" s="212"/>
      <c r="AX260" s="209" t="str">
        <f>$AX$98</f>
        <v>月</v>
      </c>
      <c r="AY260" s="209" t="str">
        <f>$AY$98</f>
        <v>28</v>
      </c>
      <c r="AZ260" s="214"/>
      <c r="BA260" s="215" t="str">
        <f>$BA$98</f>
        <v>日</v>
      </c>
      <c r="BB260" s="89" t="str">
        <f>IF($I$22="","",IF($I$22&gt;=3,1,""))</f>
        <v/>
      </c>
      <c r="BM260" s="8"/>
      <c r="BN260" s="8"/>
      <c r="CF260" t="s">
        <v>344</v>
      </c>
      <c r="CG260" t="s">
        <v>1337</v>
      </c>
    </row>
    <row r="261" spans="1:85" ht="18.75" customHeight="1">
      <c r="A261" s="236"/>
      <c r="B261" s="236"/>
      <c r="C261" s="236"/>
      <c r="D261" s="236"/>
      <c r="E261" s="236"/>
      <c r="F261" s="236"/>
      <c r="G261" s="236"/>
      <c r="H261" s="236"/>
      <c r="I261" s="236"/>
      <c r="J261" s="236"/>
      <c r="K261" s="236"/>
      <c r="L261" s="236"/>
      <c r="M261" s="236"/>
      <c r="N261" s="236"/>
      <c r="O261" s="237"/>
      <c r="P261" s="237"/>
      <c r="Q261" s="237"/>
      <c r="R261" s="239"/>
      <c r="S261" s="239"/>
      <c r="T261" s="218"/>
      <c r="U261" s="218"/>
      <c r="V261" s="218"/>
      <c r="W261" s="218"/>
      <c r="X261" s="218"/>
      <c r="Y261" s="239"/>
      <c r="Z261" s="241"/>
      <c r="AA261" s="241"/>
      <c r="AB261" s="239"/>
      <c r="AC261" s="239"/>
      <c r="AD261" s="218"/>
      <c r="AE261" s="218"/>
      <c r="AF261" s="218"/>
      <c r="AG261" s="218"/>
      <c r="AH261" s="218"/>
      <c r="AI261" s="218"/>
      <c r="AJ261" s="218"/>
      <c r="AK261" s="218"/>
      <c r="AL261" s="286"/>
      <c r="AM261" s="287"/>
      <c r="AN261" s="287"/>
      <c r="AO261" s="288"/>
      <c r="AP261" s="290"/>
      <c r="AQ261" s="210"/>
      <c r="AR261" s="210"/>
      <c r="AS261" s="210"/>
      <c r="AT261" s="210"/>
      <c r="AU261" s="210"/>
      <c r="AV261" s="213"/>
      <c r="AW261" s="213"/>
      <c r="AX261" s="210"/>
      <c r="AY261" s="210"/>
      <c r="AZ261" s="210"/>
      <c r="BA261" s="216"/>
      <c r="BB261" s="89" t="str">
        <f t="shared" ref="BB261:BB328" si="8">IF($I$22="","",IF($I$22&gt;=3,1,""))</f>
        <v/>
      </c>
      <c r="BM261" s="8"/>
      <c r="BN261" s="8"/>
      <c r="CF261" t="s">
        <v>345</v>
      </c>
      <c r="CG261" t="s">
        <v>1338</v>
      </c>
    </row>
    <row r="262" spans="1:85" ht="13.5" customHeight="1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3"/>
      <c r="P262" s="93"/>
      <c r="Q262" s="93"/>
      <c r="R262" s="94"/>
      <c r="S262" s="94"/>
      <c r="T262" s="95"/>
      <c r="U262" s="95"/>
      <c r="V262" s="95"/>
      <c r="W262" s="95"/>
      <c r="X262" s="95"/>
      <c r="Y262" s="94"/>
      <c r="Z262" s="96"/>
      <c r="AA262" s="96"/>
      <c r="AB262" s="94"/>
      <c r="AC262" s="94"/>
      <c r="AD262" s="95"/>
      <c r="AE262" s="95"/>
      <c r="AF262" s="95"/>
      <c r="AG262" s="95"/>
      <c r="AH262" s="95"/>
      <c r="AI262" s="95"/>
      <c r="AJ262" s="95"/>
      <c r="AK262" s="95"/>
      <c r="AL262" s="97"/>
      <c r="AM262" s="97"/>
      <c r="AN262" s="97"/>
      <c r="AO262" s="97"/>
      <c r="AP262" s="104"/>
      <c r="AQ262" s="104"/>
      <c r="AR262" s="104"/>
      <c r="AS262" s="104"/>
      <c r="AT262" s="104"/>
      <c r="AU262" s="104"/>
      <c r="AV262" s="105"/>
      <c r="AW262" s="105"/>
      <c r="AX262" s="104"/>
      <c r="AY262" s="104"/>
      <c r="AZ262" s="104"/>
      <c r="BA262" s="104"/>
      <c r="BB262" s="89" t="str">
        <f t="shared" si="8"/>
        <v/>
      </c>
      <c r="BM262" s="8"/>
      <c r="BN262" s="8"/>
      <c r="CF262" t="s">
        <v>346</v>
      </c>
      <c r="CG262" t="s">
        <v>1339</v>
      </c>
    </row>
    <row r="263" spans="1:85" ht="13.5" customHeight="1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3"/>
      <c r="P263" s="93"/>
      <c r="Q263" s="93"/>
      <c r="R263" s="94"/>
      <c r="S263" s="94"/>
      <c r="T263" s="95"/>
      <c r="U263" s="95"/>
      <c r="V263" s="95"/>
      <c r="W263" s="95"/>
      <c r="X263" s="95"/>
      <c r="Y263" s="94"/>
      <c r="Z263" s="96"/>
      <c r="AA263" s="96"/>
      <c r="AB263" s="94"/>
      <c r="AC263" s="94"/>
      <c r="AD263" s="95"/>
      <c r="AE263" s="95"/>
      <c r="AF263" s="95"/>
      <c r="AG263" s="95"/>
      <c r="AH263" s="95"/>
      <c r="AI263" s="95"/>
      <c r="AJ263" s="95"/>
      <c r="AK263" s="95"/>
      <c r="AL263" s="97"/>
      <c r="AM263" s="97"/>
      <c r="AN263" s="97"/>
      <c r="AO263" s="97"/>
      <c r="AP263" s="104"/>
      <c r="AQ263" s="104"/>
      <c r="AR263" s="104"/>
      <c r="AS263" s="104"/>
      <c r="AT263" s="104"/>
      <c r="AU263" s="104"/>
      <c r="AV263" s="105"/>
      <c r="AW263" s="105"/>
      <c r="AX263" s="104"/>
      <c r="AY263" s="104"/>
      <c r="AZ263" s="104"/>
      <c r="BA263" s="104"/>
      <c r="BB263" s="89" t="str">
        <f t="shared" si="8"/>
        <v/>
      </c>
      <c r="BM263" s="8"/>
      <c r="BN263" s="8"/>
      <c r="CF263" t="s">
        <v>347</v>
      </c>
      <c r="CG263" t="s">
        <v>1340</v>
      </c>
    </row>
    <row r="264" spans="1:85" ht="13.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89" t="str">
        <f t="shared" si="8"/>
        <v/>
      </c>
      <c r="BM264" s="8"/>
      <c r="BN264" s="8"/>
      <c r="CF264" t="s">
        <v>348</v>
      </c>
      <c r="CG264" t="s">
        <v>1341</v>
      </c>
    </row>
    <row r="265" spans="1:85" ht="13.5" customHeight="1">
      <c r="A265" s="180" t="s">
        <v>1026</v>
      </c>
      <c r="B265" s="180"/>
      <c r="C265" s="180"/>
      <c r="D265" s="180"/>
      <c r="E265" s="180"/>
      <c r="F265" s="180"/>
      <c r="G265" s="180"/>
      <c r="H265" s="180"/>
      <c r="I265" s="180"/>
      <c r="J265" s="180"/>
      <c r="K265" s="180"/>
      <c r="L265" s="180"/>
      <c r="M265" s="180"/>
      <c r="N265" s="180"/>
      <c r="O265" s="180"/>
      <c r="P265" s="180"/>
      <c r="Q265" s="18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89" t="str">
        <f t="shared" si="8"/>
        <v/>
      </c>
      <c r="BM265" s="8"/>
      <c r="BN265" s="8"/>
      <c r="CF265" t="s">
        <v>349</v>
      </c>
      <c r="CG265" t="s">
        <v>1342</v>
      </c>
    </row>
    <row r="266" spans="1:85" ht="13.5" customHeight="1" thickBot="1">
      <c r="A266" s="180"/>
      <c r="B266" s="180"/>
      <c r="C266" s="180"/>
      <c r="D266" s="180"/>
      <c r="E266" s="180"/>
      <c r="F266" s="180"/>
      <c r="G266" s="180"/>
      <c r="H266" s="180"/>
      <c r="I266" s="180"/>
      <c r="J266" s="180"/>
      <c r="K266" s="180"/>
      <c r="L266" s="180"/>
      <c r="M266" s="180"/>
      <c r="N266" s="180"/>
      <c r="O266" s="180"/>
      <c r="P266" s="180"/>
      <c r="Q266" s="180"/>
      <c r="R266" s="8"/>
      <c r="S266" s="8"/>
      <c r="T266" s="8"/>
      <c r="U266" s="8"/>
      <c r="V266" s="8"/>
      <c r="W266" s="8"/>
      <c r="X266" s="8"/>
      <c r="Y266" s="8"/>
      <c r="Z266" s="8"/>
      <c r="AA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9" t="str">
        <f t="shared" si="8"/>
        <v/>
      </c>
      <c r="BM266" s="8"/>
      <c r="BN266" s="8"/>
      <c r="CF266" t="s">
        <v>350</v>
      </c>
      <c r="CG266" t="s">
        <v>1343</v>
      </c>
    </row>
    <row r="267" spans="1:85" ht="13.5" customHeight="1">
      <c r="A267" s="153" t="s">
        <v>51</v>
      </c>
      <c r="B267" s="153"/>
      <c r="C267" s="153"/>
      <c r="D267" s="153"/>
      <c r="E267" s="153"/>
      <c r="F267" s="153"/>
      <c r="G267" s="153"/>
      <c r="H267" s="153"/>
      <c r="I267" s="153"/>
      <c r="J267" s="153"/>
      <c r="K267" s="153"/>
      <c r="L267" s="153"/>
      <c r="M267" s="156" t="str">
        <f>IF($I$16="","",$I$16)</f>
        <v/>
      </c>
      <c r="N267" s="157"/>
      <c r="O267" s="157"/>
      <c r="P267" s="157"/>
      <c r="Q267" s="157"/>
      <c r="R267" s="157"/>
      <c r="S267" s="157"/>
      <c r="T267" s="157"/>
      <c r="U267" s="157"/>
      <c r="V267" s="157"/>
      <c r="W267" s="157"/>
      <c r="X267" s="157"/>
      <c r="Y267" s="157"/>
      <c r="Z267" s="157"/>
      <c r="AA267" s="157"/>
      <c r="AB267" s="157"/>
      <c r="AC267" s="157"/>
      <c r="AD267" s="157"/>
      <c r="AE267" s="157"/>
      <c r="AF267" s="157"/>
      <c r="AG267" s="157"/>
      <c r="AH267" s="157"/>
      <c r="AI267" s="157"/>
      <c r="AJ267" s="157"/>
      <c r="AK267" s="157"/>
      <c r="AL267" s="157"/>
      <c r="AM267" s="157"/>
      <c r="AN267" s="157"/>
      <c r="AO267" s="157"/>
      <c r="AP267" s="157"/>
      <c r="AQ267" s="157"/>
      <c r="AR267" s="157"/>
      <c r="AS267" s="157"/>
      <c r="AT267" s="157"/>
      <c r="AU267" s="181"/>
      <c r="BB267" s="89" t="str">
        <f t="shared" si="8"/>
        <v/>
      </c>
      <c r="BM267" s="8"/>
      <c r="BN267" s="8"/>
      <c r="CF267" t="s">
        <v>351</v>
      </c>
      <c r="CG267" t="s">
        <v>1344</v>
      </c>
    </row>
    <row r="268" spans="1:85" ht="13.5" customHeight="1" thickBot="1">
      <c r="A268" s="153"/>
      <c r="B268" s="153"/>
      <c r="C268" s="153"/>
      <c r="D268" s="153"/>
      <c r="E268" s="153"/>
      <c r="F268" s="153"/>
      <c r="G268" s="153"/>
      <c r="H268" s="153"/>
      <c r="I268" s="153"/>
      <c r="J268" s="153"/>
      <c r="K268" s="153"/>
      <c r="L268" s="153"/>
      <c r="M268" s="158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  <c r="AA268" s="159"/>
      <c r="AB268" s="159"/>
      <c r="AC268" s="159"/>
      <c r="AD268" s="159"/>
      <c r="AE268" s="159"/>
      <c r="AF268" s="159"/>
      <c r="AG268" s="159"/>
      <c r="AH268" s="159"/>
      <c r="AI268" s="159"/>
      <c r="AJ268" s="159"/>
      <c r="AK268" s="159"/>
      <c r="AL268" s="159"/>
      <c r="AM268" s="159"/>
      <c r="AN268" s="159"/>
      <c r="AO268" s="159"/>
      <c r="AP268" s="159"/>
      <c r="AQ268" s="159"/>
      <c r="AR268" s="159"/>
      <c r="AS268" s="159"/>
      <c r="AT268" s="159"/>
      <c r="AU268" s="184"/>
      <c r="BB268" s="89" t="str">
        <f t="shared" si="8"/>
        <v/>
      </c>
      <c r="BM268" s="8"/>
      <c r="BN268" s="8"/>
      <c r="CF268" t="s">
        <v>352</v>
      </c>
      <c r="CG268" t="s">
        <v>1345</v>
      </c>
    </row>
    <row r="269" spans="1:85" ht="13.5" customHeight="1">
      <c r="A269" s="153" t="s">
        <v>52</v>
      </c>
      <c r="B269" s="153"/>
      <c r="C269" s="153"/>
      <c r="D269" s="153"/>
      <c r="E269" s="153"/>
      <c r="F269" s="153"/>
      <c r="G269" s="153"/>
      <c r="H269" s="153"/>
      <c r="I269" s="153"/>
      <c r="J269" s="153"/>
      <c r="K269" s="153"/>
      <c r="L269" s="153"/>
      <c r="M269" s="156" t="str">
        <f>IF($I$15="","",$I$15)</f>
        <v/>
      </c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  <c r="Y269" s="157"/>
      <c r="Z269" s="157"/>
      <c r="AA269" s="157"/>
      <c r="AB269" s="157"/>
      <c r="AC269" s="157"/>
      <c r="AD269" s="157"/>
      <c r="AE269" s="157"/>
      <c r="AF269" s="157"/>
      <c r="AG269" s="157"/>
      <c r="AH269" s="157"/>
      <c r="AI269" s="157"/>
      <c r="AJ269" s="157"/>
      <c r="AK269" s="157"/>
      <c r="AL269" s="157"/>
      <c r="AM269" s="157"/>
      <c r="AN269" s="157"/>
      <c r="AO269" s="157"/>
      <c r="AP269" s="157"/>
      <c r="AQ269" s="157"/>
      <c r="AR269" s="157"/>
      <c r="AS269" s="157"/>
      <c r="AT269" s="157"/>
      <c r="AU269" s="181"/>
      <c r="BB269" s="89" t="str">
        <f t="shared" si="8"/>
        <v/>
      </c>
      <c r="BN269" s="8"/>
      <c r="CF269" t="s">
        <v>353</v>
      </c>
      <c r="CG269" t="s">
        <v>1346</v>
      </c>
    </row>
    <row r="270" spans="1:85" ht="13.5" customHeight="1" thickBot="1">
      <c r="A270" s="153"/>
      <c r="B270" s="153"/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8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59"/>
      <c r="Z270" s="159"/>
      <c r="AA270" s="159"/>
      <c r="AB270" s="159"/>
      <c r="AC270" s="159"/>
      <c r="AD270" s="159"/>
      <c r="AE270" s="159"/>
      <c r="AF270" s="159"/>
      <c r="AG270" s="159"/>
      <c r="AH270" s="159"/>
      <c r="AI270" s="159"/>
      <c r="AJ270" s="159"/>
      <c r="AK270" s="159"/>
      <c r="AL270" s="159"/>
      <c r="AM270" s="159"/>
      <c r="AN270" s="159"/>
      <c r="AO270" s="159"/>
      <c r="AP270" s="159"/>
      <c r="AQ270" s="159"/>
      <c r="AR270" s="159"/>
      <c r="AS270" s="159"/>
      <c r="AT270" s="159"/>
      <c r="AU270" s="184"/>
      <c r="BB270" s="89" t="str">
        <f t="shared" si="8"/>
        <v/>
      </c>
      <c r="BN270" s="8"/>
      <c r="CF270" t="s">
        <v>354</v>
      </c>
      <c r="CG270" t="s">
        <v>1347</v>
      </c>
    </row>
    <row r="271" spans="1:85" ht="13.5" customHeight="1">
      <c r="A271" s="153" t="s">
        <v>1049</v>
      </c>
      <c r="B271" s="153"/>
      <c r="C271" s="153"/>
      <c r="D271" s="153"/>
      <c r="E271" s="153"/>
      <c r="F271" s="153"/>
      <c r="G271" s="153"/>
      <c r="H271" s="153"/>
      <c r="I271" s="153"/>
      <c r="J271" s="153"/>
      <c r="K271" s="153"/>
      <c r="L271" s="153"/>
      <c r="M271" s="156" t="str">
        <f>IF(OR($I$13="郵便番号を入力後、区町名を確認してください",$I$13="郵便番号の入力を確認してください",$I$14="",$I$12="",$M$12=""),"",$I$13&amp;$I$14)</f>
        <v/>
      </c>
      <c r="N271" s="157"/>
      <c r="O271" s="157"/>
      <c r="P271" s="157"/>
      <c r="Q271" s="157"/>
      <c r="R271" s="157"/>
      <c r="S271" s="157"/>
      <c r="T271" s="157"/>
      <c r="U271" s="157"/>
      <c r="V271" s="157"/>
      <c r="W271" s="157"/>
      <c r="X271" s="157"/>
      <c r="Y271" s="157"/>
      <c r="Z271" s="157"/>
      <c r="AA271" s="157"/>
      <c r="AB271" s="157"/>
      <c r="AC271" s="157"/>
      <c r="AD271" s="157"/>
      <c r="AE271" s="157"/>
      <c r="AF271" s="157"/>
      <c r="AG271" s="157"/>
      <c r="AH271" s="157"/>
      <c r="AI271" s="157"/>
      <c r="AJ271" s="157"/>
      <c r="AK271" s="157"/>
      <c r="AL271" s="157"/>
      <c r="AM271" s="157"/>
      <c r="AN271" s="157"/>
      <c r="AO271" s="157"/>
      <c r="AP271" s="157"/>
      <c r="AQ271" s="157"/>
      <c r="AR271" s="157"/>
      <c r="AS271" s="157"/>
      <c r="AT271" s="157"/>
      <c r="AU271" s="181"/>
      <c r="BB271" s="89" t="str">
        <f t="shared" si="8"/>
        <v/>
      </c>
      <c r="BN271" s="8"/>
      <c r="CF271" t="s">
        <v>355</v>
      </c>
      <c r="CG271" t="s">
        <v>1348</v>
      </c>
    </row>
    <row r="272" spans="1:85" ht="13.5" customHeight="1" thickBot="1">
      <c r="A272" s="153"/>
      <c r="B272" s="153"/>
      <c r="C272" s="153"/>
      <c r="D272" s="153"/>
      <c r="E272" s="153"/>
      <c r="F272" s="153"/>
      <c r="G272" s="153"/>
      <c r="H272" s="153"/>
      <c r="I272" s="153"/>
      <c r="J272" s="153"/>
      <c r="K272" s="153"/>
      <c r="L272" s="153"/>
      <c r="M272" s="158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  <c r="AC272" s="159"/>
      <c r="AD272" s="159"/>
      <c r="AE272" s="159"/>
      <c r="AF272" s="159"/>
      <c r="AG272" s="159"/>
      <c r="AH272" s="159"/>
      <c r="AI272" s="159"/>
      <c r="AJ272" s="159"/>
      <c r="AK272" s="159"/>
      <c r="AL272" s="159"/>
      <c r="AM272" s="159"/>
      <c r="AN272" s="159"/>
      <c r="AO272" s="159"/>
      <c r="AP272" s="159"/>
      <c r="AQ272" s="159"/>
      <c r="AR272" s="159"/>
      <c r="AS272" s="159"/>
      <c r="AT272" s="159"/>
      <c r="AU272" s="184"/>
      <c r="BB272" s="89" t="str">
        <f t="shared" si="8"/>
        <v/>
      </c>
      <c r="BN272" s="8"/>
      <c r="CF272" t="s">
        <v>356</v>
      </c>
      <c r="CG272" t="s">
        <v>1349</v>
      </c>
    </row>
    <row r="273" spans="1:85" ht="13.5" customHeight="1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BB273" s="89" t="str">
        <f t="shared" si="8"/>
        <v/>
      </c>
      <c r="BN273" s="8"/>
      <c r="CF273" t="s">
        <v>357</v>
      </c>
      <c r="CG273" t="s">
        <v>1350</v>
      </c>
    </row>
    <row r="274" spans="1:85" ht="13.5" customHeight="1">
      <c r="M274" s="8"/>
      <c r="N274" s="8"/>
      <c r="O274" s="8"/>
      <c r="AC274" s="16"/>
      <c r="AD274" s="16"/>
      <c r="AE274" s="16"/>
      <c r="AF274" s="1"/>
      <c r="AG274" s="1"/>
      <c r="AH274" s="1"/>
      <c r="AI274" s="1"/>
      <c r="AJ274" s="1"/>
      <c r="AK274" s="1"/>
      <c r="AL274" s="1"/>
      <c r="AM274" s="1"/>
      <c r="AN274" s="16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89" t="str">
        <f t="shared" si="8"/>
        <v/>
      </c>
      <c r="BN274" s="8"/>
      <c r="CF274" t="s">
        <v>358</v>
      </c>
      <c r="CG274" t="s">
        <v>1351</v>
      </c>
    </row>
    <row r="275" spans="1:85" ht="13.5" customHeight="1">
      <c r="A275" s="180" t="s">
        <v>1027</v>
      </c>
      <c r="B275" s="180"/>
      <c r="C275" s="180"/>
      <c r="D275" s="180"/>
      <c r="E275" s="180"/>
      <c r="F275" s="180"/>
      <c r="G275" s="180"/>
      <c r="H275" s="180"/>
      <c r="I275" s="180"/>
      <c r="J275" s="180"/>
      <c r="K275" s="180"/>
      <c r="L275" s="180"/>
      <c r="M275" s="180"/>
      <c r="N275" s="180"/>
      <c r="O275" s="180"/>
      <c r="P275" s="180"/>
      <c r="Q275" s="180"/>
      <c r="AC275" s="16"/>
      <c r="AD275" s="16"/>
      <c r="AE275" s="16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89" t="str">
        <f t="shared" si="8"/>
        <v/>
      </c>
      <c r="BN275" s="8"/>
      <c r="CF275" t="s">
        <v>359</v>
      </c>
      <c r="CG275" t="s">
        <v>1352</v>
      </c>
    </row>
    <row r="276" spans="1:85" ht="13.5" customHeight="1" thickBot="1">
      <c r="A276" s="180"/>
      <c r="B276" s="180"/>
      <c r="C276" s="180"/>
      <c r="D276" s="180"/>
      <c r="E276" s="180"/>
      <c r="F276" s="180"/>
      <c r="G276" s="180"/>
      <c r="H276" s="180"/>
      <c r="I276" s="180"/>
      <c r="J276" s="180"/>
      <c r="K276" s="180"/>
      <c r="L276" s="180"/>
      <c r="M276" s="180"/>
      <c r="N276" s="180"/>
      <c r="O276" s="180"/>
      <c r="P276" s="180"/>
      <c r="Q276" s="180"/>
      <c r="AC276" s="16"/>
      <c r="AD276" s="16"/>
      <c r="AE276" s="16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89" t="str">
        <f t="shared" si="8"/>
        <v/>
      </c>
      <c r="BM276" s="8"/>
      <c r="BN276" s="8"/>
      <c r="CF276" t="s">
        <v>360</v>
      </c>
      <c r="CG276" t="s">
        <v>1353</v>
      </c>
    </row>
    <row r="277" spans="1:85" ht="13.5" customHeight="1">
      <c r="A277" s="153" t="s">
        <v>31</v>
      </c>
      <c r="B277" s="153"/>
      <c r="C277" s="153"/>
      <c r="D277" s="153"/>
      <c r="E277" s="153"/>
      <c r="F277" s="153"/>
      <c r="G277" s="153"/>
      <c r="H277" s="153"/>
      <c r="I277" s="153"/>
      <c r="J277" s="153"/>
      <c r="K277" s="153"/>
      <c r="L277" s="153"/>
      <c r="M277" s="153"/>
      <c r="N277" s="153"/>
      <c r="O277" s="156" t="str">
        <f>IF($B$20="選択してください","",$B$20)</f>
        <v/>
      </c>
      <c r="P277" s="157"/>
      <c r="Q277" s="157"/>
      <c r="R277" s="157"/>
      <c r="S277" s="157"/>
      <c r="T277" s="157"/>
      <c r="U277" s="157"/>
      <c r="V277" s="157"/>
      <c r="W277" s="157"/>
      <c r="X277" s="157"/>
      <c r="Y277" s="157"/>
      <c r="Z277" s="157"/>
      <c r="AA277" s="157"/>
      <c r="AB277" s="157"/>
      <c r="AC277" s="157"/>
      <c r="AD277" s="157"/>
      <c r="AE277" s="157"/>
      <c r="AF277" s="157"/>
      <c r="AG277" s="157"/>
      <c r="AH277" s="157"/>
      <c r="AI277" s="157"/>
      <c r="AJ277" s="157"/>
      <c r="AK277" s="157"/>
      <c r="AL277" s="157"/>
      <c r="AM277" s="157"/>
      <c r="AN277" s="18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89" t="str">
        <f t="shared" si="8"/>
        <v/>
      </c>
      <c r="BM277" s="8"/>
      <c r="BN277" s="8"/>
      <c r="CF277" t="s">
        <v>361</v>
      </c>
      <c r="CG277" t="s">
        <v>1354</v>
      </c>
    </row>
    <row r="278" spans="1:85" ht="13.5" customHeight="1" thickBot="1">
      <c r="A278" s="153"/>
      <c r="B278" s="153"/>
      <c r="C278" s="153"/>
      <c r="D278" s="153"/>
      <c r="E278" s="153"/>
      <c r="F278" s="153"/>
      <c r="G278" s="153"/>
      <c r="H278" s="153"/>
      <c r="I278" s="153"/>
      <c r="J278" s="153"/>
      <c r="K278" s="153"/>
      <c r="L278" s="153"/>
      <c r="M278" s="153"/>
      <c r="N278" s="153"/>
      <c r="O278" s="158"/>
      <c r="P278" s="159"/>
      <c r="Q278" s="159"/>
      <c r="R278" s="159"/>
      <c r="S278" s="159"/>
      <c r="T278" s="159"/>
      <c r="U278" s="159"/>
      <c r="V278" s="159"/>
      <c r="W278" s="159"/>
      <c r="X278" s="159"/>
      <c r="Y278" s="159"/>
      <c r="Z278" s="159"/>
      <c r="AA278" s="159"/>
      <c r="AB278" s="159"/>
      <c r="AC278" s="159"/>
      <c r="AD278" s="159"/>
      <c r="AE278" s="159"/>
      <c r="AF278" s="159"/>
      <c r="AG278" s="159"/>
      <c r="AH278" s="159"/>
      <c r="AI278" s="159"/>
      <c r="AJ278" s="159"/>
      <c r="AK278" s="159"/>
      <c r="AL278" s="159"/>
      <c r="AM278" s="159"/>
      <c r="AN278" s="184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89" t="str">
        <f t="shared" si="8"/>
        <v/>
      </c>
      <c r="BM278" s="8"/>
      <c r="BN278" s="8"/>
      <c r="CF278" t="s">
        <v>362</v>
      </c>
      <c r="CG278" t="s">
        <v>1355</v>
      </c>
    </row>
    <row r="279" spans="1:85" ht="13.5" customHeight="1">
      <c r="A279" s="153" t="s">
        <v>2045</v>
      </c>
      <c r="B279" s="153"/>
      <c r="C279" s="153"/>
      <c r="D279" s="153"/>
      <c r="E279" s="153"/>
      <c r="F279" s="153"/>
      <c r="G279" s="153"/>
      <c r="H279" s="153"/>
      <c r="I279" s="153"/>
      <c r="J279" s="153"/>
      <c r="K279" s="153"/>
      <c r="L279" s="153"/>
      <c r="M279" s="153"/>
      <c r="N279" s="153"/>
      <c r="O279" s="156" t="str">
        <f>IF($V$20="","",$V$20)</f>
        <v/>
      </c>
      <c r="P279" s="157"/>
      <c r="Q279" s="157"/>
      <c r="R279" s="157"/>
      <c r="S279" s="157"/>
      <c r="T279" s="157"/>
      <c r="U279" s="157"/>
      <c r="V279" s="157"/>
      <c r="W279" s="157"/>
      <c r="X279" s="157"/>
      <c r="Y279" s="157"/>
      <c r="Z279" s="157"/>
      <c r="AA279" s="157"/>
      <c r="AB279" s="157"/>
      <c r="AC279" s="157"/>
      <c r="AD279" s="157"/>
      <c r="AE279" s="157"/>
      <c r="AF279" s="157"/>
      <c r="AG279" s="157"/>
      <c r="AH279" s="157"/>
      <c r="AI279" s="157"/>
      <c r="AJ279" s="157"/>
      <c r="AK279" s="157"/>
      <c r="AL279" s="157"/>
      <c r="AM279" s="157"/>
      <c r="AN279" s="18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89" t="str">
        <f t="shared" si="8"/>
        <v/>
      </c>
      <c r="BH279" s="8"/>
      <c r="BI279" s="8"/>
      <c r="BJ279" s="8"/>
      <c r="BK279" s="8"/>
      <c r="BL279" s="8"/>
      <c r="BM279" s="8"/>
      <c r="BN279" s="8"/>
      <c r="CF279" t="s">
        <v>363</v>
      </c>
      <c r="CG279" t="s">
        <v>1356</v>
      </c>
    </row>
    <row r="280" spans="1:85" ht="13.5" customHeight="1" thickBot="1">
      <c r="A280" s="153"/>
      <c r="B280" s="153"/>
      <c r="C280" s="153"/>
      <c r="D280" s="153"/>
      <c r="E280" s="153"/>
      <c r="F280" s="153"/>
      <c r="G280" s="153"/>
      <c r="H280" s="153"/>
      <c r="I280" s="153"/>
      <c r="J280" s="153"/>
      <c r="K280" s="153"/>
      <c r="L280" s="153"/>
      <c r="M280" s="153"/>
      <c r="N280" s="153"/>
      <c r="O280" s="158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  <c r="AC280" s="159"/>
      <c r="AD280" s="159"/>
      <c r="AE280" s="159"/>
      <c r="AF280" s="159"/>
      <c r="AG280" s="159"/>
      <c r="AH280" s="159"/>
      <c r="AI280" s="159"/>
      <c r="AJ280" s="159"/>
      <c r="AK280" s="159"/>
      <c r="AL280" s="159"/>
      <c r="AM280" s="159"/>
      <c r="AN280" s="184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89" t="str">
        <f t="shared" si="8"/>
        <v/>
      </c>
      <c r="BH280" s="8"/>
      <c r="BI280" s="8"/>
      <c r="BJ280" s="8"/>
      <c r="BK280" s="8"/>
      <c r="BL280" s="8"/>
      <c r="BM280" s="8"/>
      <c r="BN280" s="8"/>
      <c r="CF280" t="s">
        <v>364</v>
      </c>
      <c r="CG280" t="s">
        <v>1357</v>
      </c>
    </row>
    <row r="281" spans="1:85" ht="13.5" customHeight="1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  <c r="AN281" s="85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89" t="str">
        <f t="shared" si="8"/>
        <v/>
      </c>
      <c r="BH281" s="8"/>
      <c r="BI281" s="8"/>
      <c r="BJ281" s="8"/>
      <c r="CF281" t="s">
        <v>365</v>
      </c>
      <c r="CG281" t="s">
        <v>1358</v>
      </c>
    </row>
    <row r="282" spans="1:85" ht="13.5" customHeight="1">
      <c r="A282" s="19"/>
      <c r="B282" s="18"/>
      <c r="C282" s="18"/>
      <c r="D282" s="18"/>
      <c r="E282" s="18"/>
      <c r="F282" s="18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89" t="str">
        <f t="shared" si="8"/>
        <v/>
      </c>
      <c r="BH282" s="8"/>
      <c r="BI282" s="8"/>
      <c r="BJ282" s="8"/>
      <c r="CF282" t="s">
        <v>366</v>
      </c>
      <c r="CG282" t="s">
        <v>1359</v>
      </c>
    </row>
    <row r="283" spans="1:85" ht="13.5" customHeight="1">
      <c r="A283" s="180" t="s">
        <v>1029</v>
      </c>
      <c r="B283" s="180"/>
      <c r="C283" s="180"/>
      <c r="D283" s="180"/>
      <c r="E283" s="180"/>
      <c r="F283" s="180"/>
      <c r="G283" s="180"/>
      <c r="H283" s="180"/>
      <c r="I283" s="180"/>
      <c r="J283" s="180"/>
      <c r="K283" s="180"/>
      <c r="L283" s="180"/>
      <c r="M283" s="180"/>
      <c r="N283" s="180"/>
      <c r="O283" s="180"/>
      <c r="P283" s="180"/>
      <c r="Q283" s="180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89" t="str">
        <f t="shared" si="8"/>
        <v/>
      </c>
      <c r="BH283" s="8"/>
      <c r="BI283" s="8"/>
      <c r="BJ283" s="8"/>
      <c r="CF283" t="s">
        <v>367</v>
      </c>
      <c r="CG283" t="s">
        <v>1360</v>
      </c>
    </row>
    <row r="284" spans="1:85" ht="13.5" customHeight="1" thickBot="1">
      <c r="A284" s="180"/>
      <c r="B284" s="180"/>
      <c r="C284" s="180"/>
      <c r="D284" s="180"/>
      <c r="E284" s="180"/>
      <c r="F284" s="180"/>
      <c r="G284" s="180"/>
      <c r="H284" s="180"/>
      <c r="I284" s="180"/>
      <c r="J284" s="180"/>
      <c r="K284" s="180"/>
      <c r="L284" s="180"/>
      <c r="M284" s="180"/>
      <c r="N284" s="180"/>
      <c r="O284" s="180"/>
      <c r="P284" s="180"/>
      <c r="Q284" s="180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89" t="str">
        <f t="shared" si="8"/>
        <v/>
      </c>
      <c r="BI284" s="7"/>
      <c r="CF284" t="s">
        <v>368</v>
      </c>
      <c r="CG284" t="s">
        <v>1361</v>
      </c>
    </row>
    <row r="285" spans="1:85" ht="13.5" customHeight="1">
      <c r="A285" s="153" t="s">
        <v>2046</v>
      </c>
      <c r="B285" s="153"/>
      <c r="C285" s="153"/>
      <c r="D285" s="153"/>
      <c r="E285" s="153"/>
      <c r="F285" s="153"/>
      <c r="G285" s="153"/>
      <c r="H285" s="156" t="str">
        <f>IF(B76="","",B76)</f>
        <v/>
      </c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  <c r="AA285" s="157"/>
      <c r="AB285" s="157"/>
      <c r="AC285" s="157"/>
      <c r="AD285" s="157"/>
      <c r="AE285" s="157"/>
      <c r="AF285" s="157"/>
      <c r="AG285" s="157"/>
      <c r="AH285" s="157"/>
      <c r="AI285" s="157"/>
      <c r="AJ285" s="18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89" t="str">
        <f t="shared" si="8"/>
        <v/>
      </c>
      <c r="BI285" s="7"/>
      <c r="CF285" t="s">
        <v>369</v>
      </c>
      <c r="CG285" t="s">
        <v>1362</v>
      </c>
    </row>
    <row r="286" spans="1:85" ht="13.5" customHeight="1" thickBot="1">
      <c r="A286" s="153"/>
      <c r="B286" s="153"/>
      <c r="C286" s="153"/>
      <c r="D286" s="153"/>
      <c r="E286" s="153"/>
      <c r="F286" s="153"/>
      <c r="G286" s="153"/>
      <c r="H286" s="158"/>
      <c r="I286" s="159"/>
      <c r="J286" s="159"/>
      <c r="K286" s="159"/>
      <c r="L286" s="159"/>
      <c r="M286" s="159"/>
      <c r="N286" s="159"/>
      <c r="O286" s="159"/>
      <c r="P286" s="159"/>
      <c r="Q286" s="159"/>
      <c r="R286" s="159"/>
      <c r="S286" s="159"/>
      <c r="T286" s="159"/>
      <c r="U286" s="159"/>
      <c r="V286" s="159"/>
      <c r="W286" s="159"/>
      <c r="X286" s="159"/>
      <c r="Y286" s="159"/>
      <c r="Z286" s="159"/>
      <c r="AA286" s="159"/>
      <c r="AB286" s="159"/>
      <c r="AC286" s="159"/>
      <c r="AD286" s="159"/>
      <c r="AE286" s="159"/>
      <c r="AF286" s="159"/>
      <c r="AG286" s="159"/>
      <c r="AH286" s="159"/>
      <c r="AI286" s="159"/>
      <c r="AJ286" s="184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89" t="str">
        <f t="shared" si="8"/>
        <v/>
      </c>
      <c r="BG286" s="8"/>
      <c r="BH286" s="8"/>
      <c r="BI286" s="8"/>
      <c r="BJ286" s="8"/>
      <c r="BK286" s="8"/>
      <c r="CF286" t="s">
        <v>370</v>
      </c>
      <c r="CG286" t="s">
        <v>1363</v>
      </c>
    </row>
    <row r="287" spans="1:85" ht="13.5" customHeight="1">
      <c r="A287" s="153" t="s">
        <v>1030</v>
      </c>
      <c r="B287" s="153"/>
      <c r="C287" s="153"/>
      <c r="D287" s="153"/>
      <c r="E287" s="153"/>
      <c r="F287" s="153"/>
      <c r="G287" s="153"/>
      <c r="H287" s="156" t="str">
        <f>IF(OR($V$20="",AK81=""),"",$V$20&amp;"　"&amp;AK81)</f>
        <v/>
      </c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  <c r="W287" s="157"/>
      <c r="X287" s="157"/>
      <c r="Y287" s="157"/>
      <c r="Z287" s="157"/>
      <c r="AA287" s="157"/>
      <c r="AB287" s="157"/>
      <c r="AC287" s="157"/>
      <c r="AD287" s="157"/>
      <c r="AE287" s="157"/>
      <c r="AF287" s="157"/>
      <c r="AG287" s="157"/>
      <c r="AH287" s="157"/>
      <c r="AI287" s="157"/>
      <c r="AJ287" s="181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89" t="str">
        <f t="shared" si="8"/>
        <v/>
      </c>
      <c r="BG287" s="8"/>
      <c r="BH287" s="8"/>
      <c r="BI287" s="8"/>
      <c r="BJ287" s="8"/>
      <c r="BK287" s="8"/>
      <c r="CF287" t="s">
        <v>371</v>
      </c>
      <c r="CG287" t="s">
        <v>1364</v>
      </c>
    </row>
    <row r="288" spans="1:85" ht="13.5" customHeight="1" thickBot="1">
      <c r="A288" s="153"/>
      <c r="B288" s="153"/>
      <c r="C288" s="153"/>
      <c r="D288" s="153"/>
      <c r="E288" s="153"/>
      <c r="F288" s="153"/>
      <c r="G288" s="153"/>
      <c r="H288" s="158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  <c r="AA288" s="159"/>
      <c r="AB288" s="159"/>
      <c r="AC288" s="159"/>
      <c r="AD288" s="159"/>
      <c r="AE288" s="159"/>
      <c r="AF288" s="159"/>
      <c r="AG288" s="159"/>
      <c r="AH288" s="159"/>
      <c r="AI288" s="159"/>
      <c r="AJ288" s="184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17"/>
      <c r="AX288" s="2"/>
      <c r="AY288" s="2"/>
      <c r="AZ288" s="2"/>
      <c r="BA288" s="2"/>
      <c r="BB288" s="89" t="str">
        <f t="shared" si="8"/>
        <v/>
      </c>
      <c r="BG288" s="8"/>
      <c r="BH288" s="8"/>
      <c r="BI288" s="8"/>
      <c r="BJ288" s="8"/>
      <c r="BK288" s="8"/>
      <c r="CF288" t="s">
        <v>372</v>
      </c>
      <c r="CG288" t="s">
        <v>1365</v>
      </c>
    </row>
    <row r="289" spans="1:85" ht="13.5" customHeight="1">
      <c r="A289" s="81"/>
      <c r="B289" s="81"/>
      <c r="C289" s="81"/>
      <c r="D289" s="81"/>
      <c r="E289" s="81"/>
      <c r="F289" s="81"/>
      <c r="G289" s="81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17"/>
      <c r="AX289" s="2"/>
      <c r="AY289" s="2"/>
      <c r="AZ289" s="2"/>
      <c r="BA289" s="2"/>
      <c r="BB289" s="89" t="str">
        <f t="shared" si="8"/>
        <v/>
      </c>
      <c r="BG289" s="8"/>
      <c r="BH289" s="8"/>
      <c r="BI289" s="8"/>
      <c r="BJ289" s="8"/>
      <c r="BK289" s="8"/>
      <c r="CF289" t="s">
        <v>373</v>
      </c>
      <c r="CG289" t="s">
        <v>1366</v>
      </c>
    </row>
    <row r="290" spans="1:85" ht="13.5" customHeight="1">
      <c r="A290" s="45"/>
      <c r="B290" s="45"/>
      <c r="C290" s="45"/>
      <c r="D290" s="45"/>
      <c r="E290" s="45"/>
      <c r="F290" s="45"/>
      <c r="G290" s="45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17"/>
      <c r="AB290" s="17"/>
      <c r="AC290" s="17"/>
      <c r="AD290" s="17"/>
      <c r="AE290" s="17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89" t="str">
        <f t="shared" si="8"/>
        <v/>
      </c>
      <c r="BG290" s="8"/>
      <c r="BH290" s="8"/>
      <c r="BI290" s="8"/>
      <c r="BJ290" s="8"/>
      <c r="BK290" s="8"/>
      <c r="CF290" t="s">
        <v>374</v>
      </c>
      <c r="CG290" t="s">
        <v>1367</v>
      </c>
    </row>
    <row r="291" spans="1:85" ht="13.5" customHeight="1" thickBot="1">
      <c r="B291" s="16"/>
      <c r="C291" s="16"/>
      <c r="D291" s="16"/>
      <c r="E291" s="16"/>
      <c r="F291" s="16"/>
      <c r="G291" s="16"/>
      <c r="I291" s="16"/>
      <c r="J291" s="124" t="s">
        <v>1033</v>
      </c>
      <c r="K291" s="124"/>
      <c r="L291" s="124"/>
      <c r="M291" s="124"/>
      <c r="N291" s="124"/>
      <c r="O291" s="124"/>
      <c r="P291" s="124"/>
      <c r="Q291" s="124"/>
      <c r="R291" s="124" t="s">
        <v>1046</v>
      </c>
      <c r="S291" s="124"/>
      <c r="T291" s="124"/>
      <c r="U291" s="124"/>
      <c r="V291" s="124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6"/>
      <c r="AT291" s="16"/>
      <c r="AU291" s="16"/>
      <c r="AV291" s="16"/>
      <c r="AW291" s="16"/>
      <c r="AX291" s="16"/>
      <c r="AY291" s="16"/>
      <c r="AZ291" s="16"/>
      <c r="BA291" s="1"/>
      <c r="BB291" s="89" t="str">
        <f t="shared" si="8"/>
        <v/>
      </c>
      <c r="BG291" s="8"/>
      <c r="BH291" s="8"/>
      <c r="BI291" s="8"/>
      <c r="BJ291" s="8"/>
      <c r="BK291" s="8"/>
      <c r="CF291" t="s">
        <v>375</v>
      </c>
      <c r="CG291" t="s">
        <v>1368</v>
      </c>
    </row>
    <row r="292" spans="1:85" ht="13.5" customHeight="1">
      <c r="A292" s="194" t="s">
        <v>2043</v>
      </c>
      <c r="B292" s="195"/>
      <c r="C292" s="195"/>
      <c r="D292" s="195"/>
      <c r="E292" s="195"/>
      <c r="F292" s="195"/>
      <c r="G292" s="195"/>
      <c r="H292" s="195"/>
      <c r="I292" s="196"/>
      <c r="J292" s="160" t="str">
        <f>IF(L292="","",IF(BE85=TRUE,"(",""))</f>
        <v/>
      </c>
      <c r="K292" s="161"/>
      <c r="L292" s="157" t="str">
        <f>IF(OR(H87="",H88="",M87="",M88="",Y87="",Y88="",B20="選択してください"),"",BS80)</f>
        <v/>
      </c>
      <c r="M292" s="157"/>
      <c r="N292" s="157"/>
      <c r="O292" s="157"/>
      <c r="P292" s="164" t="str">
        <f>IF(L292="","",IF(BE85=TRUE,")",""))</f>
        <v/>
      </c>
      <c r="Q292" s="165"/>
      <c r="R292" s="147" t="s">
        <v>1051</v>
      </c>
      <c r="S292" s="148"/>
      <c r="T292" s="148"/>
      <c r="U292" s="148"/>
      <c r="V292" s="149"/>
      <c r="W292" s="16"/>
      <c r="X292" s="16"/>
      <c r="Y292" s="200" t="s">
        <v>1038</v>
      </c>
      <c r="Z292" s="189"/>
      <c r="AA292" s="189"/>
      <c r="AB292" s="189"/>
      <c r="AC292" s="189"/>
      <c r="AD292" s="189"/>
      <c r="AE292" s="189"/>
      <c r="AF292" s="189"/>
      <c r="AG292" s="189"/>
      <c r="AH292" s="201"/>
      <c r="AI292" s="203" t="str">
        <f>IF(AC81="","",AC81)</f>
        <v/>
      </c>
      <c r="AJ292" s="204"/>
      <c r="AK292" s="204"/>
      <c r="AL292" s="204"/>
      <c r="AM292" s="204"/>
      <c r="AN292" s="204"/>
      <c r="AO292" s="204"/>
      <c r="AP292" s="204"/>
      <c r="AQ292" s="205"/>
      <c r="AR292" s="281" t="s">
        <v>1053</v>
      </c>
      <c r="AS292" s="282"/>
      <c r="AT292" s="282"/>
      <c r="AU292" s="109"/>
      <c r="AV292" s="109"/>
      <c r="AW292" s="109"/>
      <c r="AY292" s="30"/>
      <c r="AZ292" s="30"/>
      <c r="BA292" s="45"/>
      <c r="BB292" s="89" t="str">
        <f t="shared" si="8"/>
        <v/>
      </c>
      <c r="BG292" s="8"/>
      <c r="BH292" s="8"/>
      <c r="BI292" s="8"/>
      <c r="BJ292" s="8"/>
      <c r="BK292" s="8"/>
      <c r="CF292" t="s">
        <v>376</v>
      </c>
      <c r="CG292" t="s">
        <v>1369</v>
      </c>
    </row>
    <row r="293" spans="1:85" ht="13.5" customHeight="1" thickBot="1">
      <c r="A293" s="197"/>
      <c r="B293" s="198"/>
      <c r="C293" s="198"/>
      <c r="D293" s="198"/>
      <c r="E293" s="198"/>
      <c r="F293" s="198"/>
      <c r="G293" s="198"/>
      <c r="H293" s="198"/>
      <c r="I293" s="199"/>
      <c r="J293" s="162"/>
      <c r="K293" s="163"/>
      <c r="L293" s="159"/>
      <c r="M293" s="159"/>
      <c r="N293" s="159"/>
      <c r="O293" s="159"/>
      <c r="P293" s="166"/>
      <c r="Q293" s="167"/>
      <c r="R293" s="150"/>
      <c r="S293" s="151"/>
      <c r="T293" s="151"/>
      <c r="U293" s="151"/>
      <c r="V293" s="152"/>
      <c r="W293" s="1"/>
      <c r="X293" s="1"/>
      <c r="Y293" s="191"/>
      <c r="Z293" s="192"/>
      <c r="AA293" s="192"/>
      <c r="AB293" s="192"/>
      <c r="AC293" s="192"/>
      <c r="AD293" s="192"/>
      <c r="AE293" s="192"/>
      <c r="AF293" s="192"/>
      <c r="AG293" s="192"/>
      <c r="AH293" s="202"/>
      <c r="AI293" s="206"/>
      <c r="AJ293" s="207"/>
      <c r="AK293" s="207"/>
      <c r="AL293" s="207"/>
      <c r="AM293" s="207"/>
      <c r="AN293" s="207"/>
      <c r="AO293" s="207"/>
      <c r="AP293" s="207"/>
      <c r="AQ293" s="208"/>
      <c r="AR293" s="281"/>
      <c r="AS293" s="282"/>
      <c r="AT293" s="282"/>
      <c r="AU293" s="109"/>
      <c r="AV293" s="109"/>
      <c r="AW293" s="109"/>
      <c r="AY293" s="30"/>
      <c r="AZ293" s="30"/>
      <c r="BA293" s="45"/>
      <c r="BB293" s="89" t="str">
        <f t="shared" si="8"/>
        <v/>
      </c>
      <c r="BG293" s="8"/>
      <c r="BH293" s="8"/>
      <c r="BI293" s="8"/>
      <c r="BJ293" s="8"/>
      <c r="BK293" s="8"/>
      <c r="CF293" t="s">
        <v>377</v>
      </c>
      <c r="CG293" t="s">
        <v>1370</v>
      </c>
    </row>
    <row r="294" spans="1:85" ht="13.5" customHeight="1">
      <c r="A294" s="123"/>
      <c r="B294" s="123"/>
      <c r="C294" s="123"/>
      <c r="D294" s="123"/>
      <c r="E294" s="123"/>
      <c r="F294" s="123"/>
      <c r="G294" s="123"/>
      <c r="H294" s="123"/>
      <c r="I294" s="123"/>
      <c r="J294" s="31"/>
      <c r="K294" s="31"/>
      <c r="L294" s="122"/>
      <c r="M294" s="122"/>
      <c r="N294" s="122"/>
      <c r="O294" s="122"/>
      <c r="P294" s="30"/>
      <c r="Q294" s="30"/>
      <c r="R294" s="121"/>
      <c r="S294" s="121"/>
      <c r="T294" s="121"/>
      <c r="U294" s="121"/>
      <c r="V294" s="121"/>
      <c r="W294" s="1"/>
      <c r="X294" s="1"/>
      <c r="Y294" s="200" t="s">
        <v>2049</v>
      </c>
      <c r="Z294" s="189"/>
      <c r="AA294" s="189"/>
      <c r="AB294" s="189"/>
      <c r="AC294" s="189"/>
      <c r="AD294" s="189"/>
      <c r="AE294" s="189"/>
      <c r="AF294" s="189"/>
      <c r="AG294" s="189"/>
      <c r="AH294" s="201"/>
      <c r="AI294" s="203" t="str">
        <f>IF($W$26="","",$W$26)</f>
        <v/>
      </c>
      <c r="AJ294" s="204"/>
      <c r="AK294" s="204"/>
      <c r="AL294" s="204"/>
      <c r="AM294" s="204"/>
      <c r="AN294" s="204"/>
      <c r="AO294" s="204"/>
      <c r="AP294" s="204"/>
      <c r="AQ294" s="205"/>
      <c r="AR294" s="281" t="s">
        <v>2050</v>
      </c>
      <c r="AS294" s="282"/>
      <c r="AT294" s="282"/>
      <c r="AU294" s="109"/>
      <c r="AV294" s="109"/>
      <c r="AW294" s="109"/>
      <c r="AY294" s="30"/>
      <c r="AZ294" s="30"/>
      <c r="BA294" s="122"/>
      <c r="BB294" s="89" t="str">
        <f t="shared" si="8"/>
        <v/>
      </c>
      <c r="BG294" s="8"/>
      <c r="BH294" s="8"/>
      <c r="BI294" s="8"/>
      <c r="BJ294" s="8"/>
      <c r="BK294" s="8"/>
      <c r="CF294" t="s">
        <v>378</v>
      </c>
      <c r="CG294" t="s">
        <v>1371</v>
      </c>
    </row>
    <row r="295" spans="1:85" ht="13.5" customHeight="1" thickBot="1">
      <c r="A295" s="123"/>
      <c r="B295" s="123"/>
      <c r="C295" s="123"/>
      <c r="D295" s="123"/>
      <c r="E295" s="123"/>
      <c r="F295" s="123"/>
      <c r="G295" s="123"/>
      <c r="H295" s="123"/>
      <c r="I295" s="123"/>
      <c r="J295" s="31"/>
      <c r="K295" s="31"/>
      <c r="L295" s="122"/>
      <c r="M295" s="122"/>
      <c r="N295" s="122"/>
      <c r="O295" s="122"/>
      <c r="P295" s="30"/>
      <c r="Q295" s="30"/>
      <c r="R295" s="121"/>
      <c r="S295" s="121"/>
      <c r="T295" s="121"/>
      <c r="U295" s="121"/>
      <c r="V295" s="121"/>
      <c r="W295" s="1"/>
      <c r="X295" s="1"/>
      <c r="Y295" s="191"/>
      <c r="Z295" s="192"/>
      <c r="AA295" s="192"/>
      <c r="AB295" s="192"/>
      <c r="AC295" s="192"/>
      <c r="AD295" s="192"/>
      <c r="AE295" s="192"/>
      <c r="AF295" s="192"/>
      <c r="AG295" s="192"/>
      <c r="AH295" s="202"/>
      <c r="AI295" s="206"/>
      <c r="AJ295" s="207"/>
      <c r="AK295" s="207"/>
      <c r="AL295" s="207"/>
      <c r="AM295" s="207"/>
      <c r="AN295" s="207"/>
      <c r="AO295" s="207"/>
      <c r="AP295" s="207"/>
      <c r="AQ295" s="208"/>
      <c r="AR295" s="281"/>
      <c r="AS295" s="282"/>
      <c r="AT295" s="282"/>
      <c r="AU295" s="109"/>
      <c r="AV295" s="109"/>
      <c r="AW295" s="109"/>
      <c r="AY295" s="30"/>
      <c r="AZ295" s="30"/>
      <c r="BA295" s="122"/>
      <c r="BB295" s="89" t="str">
        <f t="shared" si="8"/>
        <v/>
      </c>
      <c r="BG295" s="8"/>
      <c r="BH295" s="8"/>
      <c r="BI295" s="8"/>
      <c r="BJ295" s="8"/>
      <c r="BK295" s="8"/>
      <c r="CF295" t="s">
        <v>379</v>
      </c>
      <c r="CG295" t="s">
        <v>1372</v>
      </c>
    </row>
    <row r="296" spans="1:85" ht="13.5" customHeight="1">
      <c r="A296" s="87"/>
      <c r="B296" s="87"/>
      <c r="C296" s="87"/>
      <c r="D296" s="87"/>
      <c r="E296" s="87"/>
      <c r="F296" s="87"/>
      <c r="G296" s="87"/>
      <c r="H296" s="87"/>
      <c r="I296" s="87"/>
      <c r="J296" s="31"/>
      <c r="K296" s="31"/>
      <c r="L296" s="85"/>
      <c r="M296" s="85"/>
      <c r="N296" s="85"/>
      <c r="O296" s="85"/>
      <c r="P296" s="30"/>
      <c r="Q296" s="30"/>
      <c r="R296" s="86"/>
      <c r="S296" s="86"/>
      <c r="T296" s="86"/>
      <c r="U296" s="86"/>
      <c r="V296" s="86"/>
      <c r="W296" s="1"/>
      <c r="X296" s="1"/>
      <c r="Y296" s="186" t="s">
        <v>1031</v>
      </c>
      <c r="Z296" s="187"/>
      <c r="AA296" s="187"/>
      <c r="AB296" s="187"/>
      <c r="AC296" s="187"/>
      <c r="AD296" s="187"/>
      <c r="AE296" s="187"/>
      <c r="AF296" s="187"/>
      <c r="AG296" s="187"/>
      <c r="AH296" s="87"/>
      <c r="AI296" s="85"/>
      <c r="AJ296" s="85"/>
      <c r="AK296" s="85"/>
      <c r="AL296" s="85"/>
      <c r="AM296" s="85"/>
      <c r="AN296" s="85"/>
      <c r="AO296" s="85"/>
      <c r="AP296" s="85"/>
      <c r="AQ296" s="85"/>
      <c r="AR296" s="101"/>
      <c r="AS296" s="86"/>
      <c r="AT296" s="86"/>
      <c r="AU296" s="86"/>
      <c r="AV296" s="86"/>
      <c r="AW296" s="86"/>
      <c r="AY296" s="30"/>
      <c r="AZ296" s="30"/>
      <c r="BA296" s="85"/>
      <c r="BB296" s="89" t="str">
        <f t="shared" si="8"/>
        <v/>
      </c>
      <c r="BG296" s="8"/>
      <c r="BH296" s="8"/>
      <c r="BI296" s="8"/>
      <c r="BJ296" s="8"/>
      <c r="BK296" s="8"/>
      <c r="CF296" t="s">
        <v>380</v>
      </c>
      <c r="CG296" t="s">
        <v>1373</v>
      </c>
    </row>
    <row r="297" spans="1:85" ht="13.5" customHeight="1" thickBot="1">
      <c r="A297" s="30"/>
      <c r="B297" s="30"/>
      <c r="C297" s="30"/>
      <c r="D297" s="30"/>
      <c r="E297" s="30"/>
      <c r="F297" s="30"/>
      <c r="G297" s="30"/>
      <c r="H297" s="30"/>
      <c r="I297" s="30"/>
      <c r="J297" s="31"/>
      <c r="K297" s="31"/>
      <c r="L297" s="31"/>
      <c r="M297" s="31"/>
      <c r="N297" s="31"/>
      <c r="O297" s="31"/>
      <c r="P297" s="31"/>
      <c r="Q297" s="31"/>
      <c r="R297" s="45"/>
      <c r="S297" s="45"/>
      <c r="T297" s="45"/>
      <c r="U297" s="45"/>
      <c r="V297" s="45"/>
      <c r="W297" s="1"/>
      <c r="X297" s="1"/>
      <c r="Y297" s="187"/>
      <c r="Z297" s="187"/>
      <c r="AA297" s="187"/>
      <c r="AB297" s="187"/>
      <c r="AC297" s="187"/>
      <c r="AD297" s="187"/>
      <c r="AE297" s="187"/>
      <c r="AF297" s="187"/>
      <c r="AG297" s="187"/>
      <c r="AH297" s="45"/>
      <c r="AI297" s="27"/>
      <c r="AJ297" s="27"/>
      <c r="AK297" s="27"/>
      <c r="AL297" s="27"/>
      <c r="AM297" s="27"/>
      <c r="AN297" s="27"/>
      <c r="AO297" s="27"/>
      <c r="AP297" s="108"/>
      <c r="AQ297" s="27"/>
      <c r="AR297" s="46"/>
      <c r="AS297" s="45"/>
      <c r="AT297" s="45"/>
      <c r="AU297" s="45"/>
      <c r="AV297" s="45"/>
      <c r="AW297" s="45"/>
      <c r="AX297" s="45"/>
      <c r="AY297" s="45"/>
      <c r="AZ297" s="45"/>
      <c r="BA297" s="45"/>
      <c r="BB297" s="89" t="str">
        <f t="shared" si="8"/>
        <v/>
      </c>
      <c r="BG297" s="8"/>
      <c r="BH297" s="8"/>
      <c r="BI297" s="8"/>
      <c r="BJ297" s="8"/>
      <c r="BK297" s="8"/>
      <c r="CF297" t="s">
        <v>381</v>
      </c>
      <c r="CG297" t="s">
        <v>1374</v>
      </c>
    </row>
    <row r="298" spans="1:85" ht="13.5" customHeight="1">
      <c r="A298" s="153" t="s">
        <v>1031</v>
      </c>
      <c r="B298" s="154"/>
      <c r="C298" s="154"/>
      <c r="D298" s="154"/>
      <c r="E298" s="154"/>
      <c r="F298" s="154"/>
      <c r="G298" s="154"/>
      <c r="H298" s="154"/>
      <c r="I298" s="154"/>
      <c r="J298" s="1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6"/>
      <c r="Y298" s="200" t="s">
        <v>1039</v>
      </c>
      <c r="Z298" s="189"/>
      <c r="AA298" s="189"/>
      <c r="AB298" s="189"/>
      <c r="AC298" s="189"/>
      <c r="AD298" s="189"/>
      <c r="AE298" s="189"/>
      <c r="AF298" s="189"/>
      <c r="AG298" s="189"/>
      <c r="AH298" s="201"/>
      <c r="AI298" s="156" t="str">
        <f>IF(OR(H81="",L81="",O81=""),"",H81)</f>
        <v/>
      </c>
      <c r="AJ298" s="157"/>
      <c r="AK298" s="157"/>
      <c r="AL298" s="157"/>
      <c r="AM298" s="157" t="s">
        <v>1043</v>
      </c>
      <c r="AN298" s="157" t="str">
        <f>IF(OR(H81="",L81="",O81=""),"",L81)</f>
        <v/>
      </c>
      <c r="AO298" s="157"/>
      <c r="AP298" s="157"/>
      <c r="AQ298" s="157" t="s">
        <v>1043</v>
      </c>
      <c r="AR298" s="157" t="str">
        <f>IF(OR(H81="",L81="",O81=""),"",O81)</f>
        <v/>
      </c>
      <c r="AS298" s="157"/>
      <c r="AT298" s="181"/>
      <c r="AU298" s="1"/>
      <c r="AV298" s="1"/>
      <c r="AW298" s="1"/>
      <c r="AX298" s="1"/>
      <c r="AY298" s="1"/>
      <c r="AZ298" s="1"/>
      <c r="BA298" s="1"/>
      <c r="BB298" s="89" t="str">
        <f t="shared" si="8"/>
        <v/>
      </c>
      <c r="BG298" s="8"/>
      <c r="BH298" s="8"/>
      <c r="BI298" s="8"/>
      <c r="BJ298" s="8"/>
      <c r="BK298" s="8"/>
      <c r="CF298" t="s">
        <v>382</v>
      </c>
      <c r="CG298" t="s">
        <v>1375</v>
      </c>
    </row>
    <row r="299" spans="1:85" ht="13.5" customHeight="1" thickBot="1">
      <c r="A299" s="154"/>
      <c r="B299" s="154"/>
      <c r="C299" s="154"/>
      <c r="D299" s="154"/>
      <c r="E299" s="154"/>
      <c r="F299" s="154"/>
      <c r="G299" s="154"/>
      <c r="H299" s="154"/>
      <c r="I299" s="154"/>
      <c r="J299" s="124" t="s">
        <v>1033</v>
      </c>
      <c r="K299" s="124"/>
      <c r="L299" s="124"/>
      <c r="M299" s="124"/>
      <c r="N299" s="124"/>
      <c r="O299" s="124"/>
      <c r="P299" s="124"/>
      <c r="Q299" s="124"/>
      <c r="R299" s="124" t="s">
        <v>1046</v>
      </c>
      <c r="S299" s="124"/>
      <c r="T299" s="124"/>
      <c r="U299" s="124"/>
      <c r="V299" s="124"/>
      <c r="W299" s="1"/>
      <c r="X299" s="16"/>
      <c r="Y299" s="191"/>
      <c r="Z299" s="192"/>
      <c r="AA299" s="192"/>
      <c r="AB299" s="192"/>
      <c r="AC299" s="192"/>
      <c r="AD299" s="192"/>
      <c r="AE299" s="192"/>
      <c r="AF299" s="192"/>
      <c r="AG299" s="192"/>
      <c r="AH299" s="202"/>
      <c r="AI299" s="158"/>
      <c r="AJ299" s="159"/>
      <c r="AK299" s="159"/>
      <c r="AL299" s="159"/>
      <c r="AM299" s="159"/>
      <c r="AN299" s="159"/>
      <c r="AO299" s="159"/>
      <c r="AP299" s="159"/>
      <c r="AQ299" s="159"/>
      <c r="AR299" s="159"/>
      <c r="AS299" s="159"/>
      <c r="AT299" s="184"/>
      <c r="AU299" s="1"/>
      <c r="AV299" s="1"/>
      <c r="AW299" s="1"/>
      <c r="AX299" s="1"/>
      <c r="AY299" s="1"/>
      <c r="AZ299" s="1"/>
      <c r="BA299" s="1"/>
      <c r="BB299" s="89" t="str">
        <f t="shared" si="8"/>
        <v/>
      </c>
      <c r="BG299" s="8"/>
      <c r="BH299" s="8"/>
      <c r="BI299" s="8"/>
      <c r="BJ299" s="8"/>
      <c r="BK299" s="8"/>
      <c r="CF299" t="s">
        <v>383</v>
      </c>
      <c r="CG299" t="s">
        <v>1376</v>
      </c>
    </row>
    <row r="300" spans="1:85" ht="13.5" customHeight="1">
      <c r="A300" s="135" t="s">
        <v>1034</v>
      </c>
      <c r="B300" s="136"/>
      <c r="C300" s="136"/>
      <c r="D300" s="136"/>
      <c r="E300" s="136"/>
      <c r="F300" s="136"/>
      <c r="G300" s="136"/>
      <c r="H300" s="136"/>
      <c r="I300" s="137"/>
      <c r="J300" s="160" t="str">
        <f>IF(L300="","",IF(BE83=TRUE,"(",""))</f>
        <v/>
      </c>
      <c r="K300" s="161"/>
      <c r="L300" s="157" t="str">
        <f>IF(OR(H87="",M87="",R87=""),"",BL78)</f>
        <v/>
      </c>
      <c r="M300" s="157"/>
      <c r="N300" s="157"/>
      <c r="O300" s="157"/>
      <c r="P300" s="164" t="str">
        <f>IF(L300="","",IF(BE83=TRUE,")",""))</f>
        <v/>
      </c>
      <c r="Q300" s="165"/>
      <c r="R300" s="147" t="s">
        <v>1051</v>
      </c>
      <c r="S300" s="148"/>
      <c r="T300" s="148"/>
      <c r="U300" s="148"/>
      <c r="V300" s="149"/>
      <c r="W300" s="1"/>
      <c r="X300" s="16"/>
      <c r="Y300" s="200" t="s">
        <v>1040</v>
      </c>
      <c r="Z300" s="189"/>
      <c r="AA300" s="189"/>
      <c r="AB300" s="189"/>
      <c r="AC300" s="189"/>
      <c r="AD300" s="189"/>
      <c r="AE300" s="189"/>
      <c r="AF300" s="189"/>
      <c r="AG300" s="189"/>
      <c r="AH300" s="190"/>
      <c r="AI300" s="182" t="str">
        <f>IF(OR(R81="",U81=""),"",R81)</f>
        <v/>
      </c>
      <c r="AJ300" s="124"/>
      <c r="AK300" s="124" t="s">
        <v>1045</v>
      </c>
      <c r="AL300" s="124" t="str">
        <f>IF(OR(R81="",U81=""),"",U81)</f>
        <v/>
      </c>
      <c r="AM300" s="124"/>
      <c r="AN300" s="157" t="s">
        <v>1044</v>
      </c>
      <c r="AO300" s="157"/>
      <c r="AP300" s="157" t="str">
        <f>IF(OR(X81="",AA81=""),"",X81)</f>
        <v/>
      </c>
      <c r="AQ300" s="157"/>
      <c r="AR300" s="157" t="s">
        <v>1045</v>
      </c>
      <c r="AS300" s="157" t="str">
        <f>IF(OR(X81="",AA81=""),"",AA81)</f>
        <v/>
      </c>
      <c r="AT300" s="181"/>
      <c r="AV300" s="45"/>
      <c r="AW300" s="1"/>
      <c r="AX300" s="1"/>
      <c r="AY300" s="1"/>
      <c r="AZ300" s="1"/>
      <c r="BA300" s="1"/>
      <c r="BB300" s="89" t="str">
        <f t="shared" si="8"/>
        <v/>
      </c>
      <c r="BG300" s="8"/>
      <c r="BH300" s="8"/>
      <c r="BI300" s="8"/>
      <c r="BJ300" s="8"/>
      <c r="BK300" s="8"/>
      <c r="CF300" t="s">
        <v>384</v>
      </c>
      <c r="CG300" t="s">
        <v>1377</v>
      </c>
    </row>
    <row r="301" spans="1:85" ht="13.5" customHeight="1" thickBot="1">
      <c r="A301" s="138"/>
      <c r="B301" s="139"/>
      <c r="C301" s="139"/>
      <c r="D301" s="139"/>
      <c r="E301" s="139"/>
      <c r="F301" s="139"/>
      <c r="G301" s="139"/>
      <c r="H301" s="139"/>
      <c r="I301" s="140"/>
      <c r="J301" s="162"/>
      <c r="K301" s="163"/>
      <c r="L301" s="159"/>
      <c r="M301" s="159"/>
      <c r="N301" s="159"/>
      <c r="O301" s="159"/>
      <c r="P301" s="166"/>
      <c r="Q301" s="167"/>
      <c r="R301" s="150"/>
      <c r="S301" s="151"/>
      <c r="T301" s="151"/>
      <c r="U301" s="151"/>
      <c r="V301" s="152"/>
      <c r="X301" s="8"/>
      <c r="Y301" s="191"/>
      <c r="Z301" s="192"/>
      <c r="AA301" s="192"/>
      <c r="AB301" s="192"/>
      <c r="AC301" s="192"/>
      <c r="AD301" s="192"/>
      <c r="AE301" s="192"/>
      <c r="AF301" s="192"/>
      <c r="AG301" s="192"/>
      <c r="AH301" s="193"/>
      <c r="AI301" s="182"/>
      <c r="AJ301" s="124"/>
      <c r="AK301" s="124"/>
      <c r="AL301" s="124"/>
      <c r="AM301" s="124"/>
      <c r="AN301" s="124"/>
      <c r="AO301" s="124"/>
      <c r="AP301" s="124"/>
      <c r="AQ301" s="124"/>
      <c r="AR301" s="124"/>
      <c r="AS301" s="124"/>
      <c r="AT301" s="183"/>
      <c r="AV301" s="45"/>
      <c r="BB301" s="89" t="str">
        <f t="shared" si="8"/>
        <v/>
      </c>
      <c r="BG301" s="8"/>
      <c r="BH301" s="8"/>
      <c r="BI301" s="8"/>
      <c r="BJ301" s="8"/>
      <c r="BK301" s="8"/>
      <c r="CF301" t="s">
        <v>385</v>
      </c>
      <c r="CG301" t="s">
        <v>1378</v>
      </c>
    </row>
    <row r="302" spans="1:85" ht="13.5" customHeight="1">
      <c r="A302" s="135" t="s">
        <v>1035</v>
      </c>
      <c r="B302" s="136"/>
      <c r="C302" s="136"/>
      <c r="D302" s="136"/>
      <c r="E302" s="136"/>
      <c r="F302" s="136"/>
      <c r="G302" s="136"/>
      <c r="H302" s="136"/>
      <c r="I302" s="137"/>
      <c r="J302" s="160" t="str">
        <f>IF(L302="","",IF(BE83=TRUE,"(",""))</f>
        <v/>
      </c>
      <c r="K302" s="161"/>
      <c r="L302" s="157" t="str">
        <f>IF(OR(H87="",M87="",R87=""),"",BS78)</f>
        <v/>
      </c>
      <c r="M302" s="157"/>
      <c r="N302" s="157"/>
      <c r="O302" s="157"/>
      <c r="P302" s="164" t="str">
        <f>IF(L302="","",IF(BE83=TRUE,")",""))</f>
        <v/>
      </c>
      <c r="Q302" s="165"/>
      <c r="R302" s="147" t="s">
        <v>1051</v>
      </c>
      <c r="S302" s="148"/>
      <c r="T302" s="148"/>
      <c r="U302" s="148"/>
      <c r="V302" s="149"/>
      <c r="X302" s="8"/>
      <c r="Y302" s="155" t="s">
        <v>1041</v>
      </c>
      <c r="Z302" s="155"/>
      <c r="AA302" s="155"/>
      <c r="AB302" s="155"/>
      <c r="AC302" s="155"/>
      <c r="AD302" s="155"/>
      <c r="AE302" s="155"/>
      <c r="AF302" s="155"/>
      <c r="AG302" s="155"/>
      <c r="AH302" s="155"/>
      <c r="AI302" s="156" t="str">
        <f>IF(OR(H87="",M87=""),"",IF(H87=M87,"検出下限値と定量下限値が同じ値です。",IF(H87&lt;M87,M87,"検出下限値と定量下限値が逆に入力されています。")))</f>
        <v/>
      </c>
      <c r="AJ302" s="157"/>
      <c r="AK302" s="157"/>
      <c r="AL302" s="157"/>
      <c r="AM302" s="157"/>
      <c r="AN302" s="157"/>
      <c r="AO302" s="157"/>
      <c r="AP302" s="181"/>
      <c r="AQ302" s="168" t="s">
        <v>1051</v>
      </c>
      <c r="AR302" s="169"/>
      <c r="AS302" s="169"/>
      <c r="AT302" s="169"/>
      <c r="BB302" s="89" t="str">
        <f t="shared" si="8"/>
        <v/>
      </c>
      <c r="CF302" t="s">
        <v>386</v>
      </c>
      <c r="CG302" t="s">
        <v>1379</v>
      </c>
    </row>
    <row r="303" spans="1:85" ht="13.5" customHeight="1" thickBot="1">
      <c r="A303" s="138"/>
      <c r="B303" s="139"/>
      <c r="C303" s="139"/>
      <c r="D303" s="139"/>
      <c r="E303" s="139"/>
      <c r="F303" s="139"/>
      <c r="G303" s="139"/>
      <c r="H303" s="139"/>
      <c r="I303" s="140"/>
      <c r="J303" s="162"/>
      <c r="K303" s="163"/>
      <c r="L303" s="159"/>
      <c r="M303" s="159"/>
      <c r="N303" s="159"/>
      <c r="O303" s="159"/>
      <c r="P303" s="166"/>
      <c r="Q303" s="167"/>
      <c r="R303" s="150"/>
      <c r="S303" s="151"/>
      <c r="T303" s="151"/>
      <c r="U303" s="151"/>
      <c r="V303" s="152"/>
      <c r="X303" s="8"/>
      <c r="Y303" s="155"/>
      <c r="Z303" s="155"/>
      <c r="AA303" s="155"/>
      <c r="AB303" s="155"/>
      <c r="AC303" s="155"/>
      <c r="AD303" s="155"/>
      <c r="AE303" s="155"/>
      <c r="AF303" s="155"/>
      <c r="AG303" s="155"/>
      <c r="AH303" s="155"/>
      <c r="AI303" s="158"/>
      <c r="AJ303" s="159"/>
      <c r="AK303" s="159"/>
      <c r="AL303" s="159"/>
      <c r="AM303" s="159"/>
      <c r="AN303" s="159"/>
      <c r="AO303" s="159"/>
      <c r="AP303" s="184"/>
      <c r="AQ303" s="170"/>
      <c r="AR303" s="171"/>
      <c r="AS303" s="171"/>
      <c r="AT303" s="171"/>
      <c r="BB303" s="89" t="str">
        <f t="shared" si="8"/>
        <v/>
      </c>
      <c r="CF303" t="s">
        <v>387</v>
      </c>
      <c r="CG303" t="s">
        <v>1380</v>
      </c>
    </row>
    <row r="304" spans="1:85" ht="13.5" customHeight="1">
      <c r="A304" s="135" t="s">
        <v>1036</v>
      </c>
      <c r="B304" s="136"/>
      <c r="C304" s="136"/>
      <c r="D304" s="136"/>
      <c r="E304" s="136"/>
      <c r="F304" s="136"/>
      <c r="G304" s="136"/>
      <c r="H304" s="136"/>
      <c r="I304" s="137"/>
      <c r="J304" s="141" t="str">
        <f>IF(Y87="","",Y87)</f>
        <v/>
      </c>
      <c r="K304" s="142"/>
      <c r="L304" s="142"/>
      <c r="M304" s="142"/>
      <c r="N304" s="142"/>
      <c r="O304" s="142"/>
      <c r="P304" s="142"/>
      <c r="Q304" s="143"/>
      <c r="R304" s="147" t="s">
        <v>30</v>
      </c>
      <c r="S304" s="148"/>
      <c r="T304" s="148"/>
      <c r="U304" s="148"/>
      <c r="V304" s="149"/>
      <c r="X304" s="8"/>
      <c r="Y304" s="155" t="s">
        <v>1042</v>
      </c>
      <c r="Z304" s="155"/>
      <c r="AA304" s="155"/>
      <c r="AB304" s="155"/>
      <c r="AC304" s="155"/>
      <c r="AD304" s="155"/>
      <c r="AE304" s="155"/>
      <c r="AF304" s="155"/>
      <c r="AG304" s="155"/>
      <c r="AH304" s="155"/>
      <c r="AI304" s="156" t="str">
        <f>IF(OR(H87="",M87=""),"",IF(H87=M87,"検出下限値と定量下限値が同じ値です。",IF(H87&lt;M87,H87,"検出下限値と定量下限値が逆に入力されています。")))</f>
        <v/>
      </c>
      <c r="AJ304" s="157"/>
      <c r="AK304" s="157"/>
      <c r="AL304" s="157"/>
      <c r="AM304" s="157"/>
      <c r="AN304" s="157"/>
      <c r="AO304" s="157"/>
      <c r="AP304" s="181"/>
      <c r="AQ304" s="170" t="s">
        <v>1051</v>
      </c>
      <c r="AR304" s="171"/>
      <c r="AS304" s="171"/>
      <c r="AT304" s="171"/>
      <c r="BB304" s="89" t="str">
        <f t="shared" si="8"/>
        <v/>
      </c>
      <c r="CF304" t="s">
        <v>388</v>
      </c>
      <c r="CG304" t="s">
        <v>1381</v>
      </c>
    </row>
    <row r="305" spans="1:85" ht="13.5" customHeight="1" thickBot="1">
      <c r="A305" s="138"/>
      <c r="B305" s="139"/>
      <c r="C305" s="139"/>
      <c r="D305" s="139"/>
      <c r="E305" s="139"/>
      <c r="F305" s="139"/>
      <c r="G305" s="139"/>
      <c r="H305" s="139"/>
      <c r="I305" s="140"/>
      <c r="J305" s="144"/>
      <c r="K305" s="145"/>
      <c r="L305" s="145"/>
      <c r="M305" s="145"/>
      <c r="N305" s="145"/>
      <c r="O305" s="145"/>
      <c r="P305" s="145"/>
      <c r="Q305" s="146"/>
      <c r="R305" s="150"/>
      <c r="S305" s="151"/>
      <c r="T305" s="151"/>
      <c r="U305" s="151"/>
      <c r="V305" s="152"/>
      <c r="X305" s="8"/>
      <c r="Y305" s="155"/>
      <c r="Z305" s="155"/>
      <c r="AA305" s="155"/>
      <c r="AB305" s="155"/>
      <c r="AC305" s="155"/>
      <c r="AD305" s="155"/>
      <c r="AE305" s="155"/>
      <c r="AF305" s="155"/>
      <c r="AG305" s="155"/>
      <c r="AH305" s="155"/>
      <c r="AI305" s="158"/>
      <c r="AJ305" s="159"/>
      <c r="AK305" s="159"/>
      <c r="AL305" s="159"/>
      <c r="AM305" s="159"/>
      <c r="AN305" s="159"/>
      <c r="AO305" s="159"/>
      <c r="AP305" s="184"/>
      <c r="AQ305" s="170"/>
      <c r="AR305" s="171"/>
      <c r="AS305" s="171"/>
      <c r="AT305" s="171"/>
      <c r="BB305" s="89" t="str">
        <f t="shared" si="8"/>
        <v/>
      </c>
      <c r="CF305" t="s">
        <v>389</v>
      </c>
      <c r="CG305" t="s">
        <v>1382</v>
      </c>
    </row>
    <row r="306" spans="1:85" ht="13.5" customHeight="1">
      <c r="A306" s="102"/>
      <c r="B306" s="102"/>
      <c r="C306" s="102"/>
      <c r="D306" s="102"/>
      <c r="E306" s="102"/>
      <c r="F306" s="102"/>
      <c r="G306" s="102"/>
      <c r="H306" s="102"/>
      <c r="I306" s="102"/>
      <c r="J306" s="103"/>
      <c r="K306" s="103"/>
      <c r="L306" s="103"/>
      <c r="M306" s="103"/>
      <c r="N306" s="103"/>
      <c r="O306" s="103"/>
      <c r="P306" s="103"/>
      <c r="Q306" s="103"/>
      <c r="R306" s="86"/>
      <c r="S306" s="86"/>
      <c r="T306" s="86"/>
      <c r="U306" s="86"/>
      <c r="V306" s="86"/>
      <c r="X306" s="8"/>
      <c r="Y306" s="186" t="s">
        <v>1032</v>
      </c>
      <c r="Z306" s="187"/>
      <c r="AA306" s="187"/>
      <c r="AB306" s="187"/>
      <c r="AC306" s="187"/>
      <c r="AD306" s="187"/>
      <c r="AE306" s="187"/>
      <c r="AF306" s="187"/>
      <c r="AG306" s="187"/>
      <c r="AH306" s="85"/>
      <c r="AI306" s="85"/>
      <c r="AJ306" s="85"/>
      <c r="AK306" s="85"/>
      <c r="AL306" s="85"/>
      <c r="AM306" s="85"/>
      <c r="AN306" s="85"/>
      <c r="AO306" s="86"/>
      <c r="AP306" s="86"/>
      <c r="AQ306" s="86"/>
      <c r="AR306" s="86"/>
      <c r="AS306" s="86"/>
      <c r="AT306" s="86"/>
      <c r="BB306" s="89" t="str">
        <f t="shared" si="8"/>
        <v/>
      </c>
      <c r="CF306" t="s">
        <v>390</v>
      </c>
      <c r="CG306" t="s">
        <v>1383</v>
      </c>
    </row>
    <row r="307" spans="1:85" ht="13.5" customHeight="1" thickBot="1">
      <c r="A307" s="30"/>
      <c r="B307" s="30"/>
      <c r="C307" s="30"/>
      <c r="D307" s="30"/>
      <c r="E307" s="30"/>
      <c r="F307" s="30"/>
      <c r="G307" s="30"/>
      <c r="H307" s="32"/>
      <c r="I307" s="32"/>
      <c r="J307" s="31"/>
      <c r="K307" s="31"/>
      <c r="L307" s="31"/>
      <c r="M307" s="31"/>
      <c r="N307" s="31"/>
      <c r="O307" s="31"/>
      <c r="P307" s="31"/>
      <c r="Q307" s="31"/>
      <c r="R307" s="45"/>
      <c r="S307" s="45"/>
      <c r="T307" s="45"/>
      <c r="U307" s="45"/>
      <c r="V307" s="45"/>
      <c r="Y307" s="187"/>
      <c r="Z307" s="187"/>
      <c r="AA307" s="187"/>
      <c r="AB307" s="187"/>
      <c r="AC307" s="187"/>
      <c r="AD307" s="187"/>
      <c r="AE307" s="187"/>
      <c r="AF307" s="187"/>
      <c r="AG307" s="187"/>
      <c r="AP307" s="36"/>
      <c r="BB307" s="89" t="str">
        <f t="shared" si="8"/>
        <v/>
      </c>
      <c r="CF307" t="s">
        <v>391</v>
      </c>
      <c r="CG307" t="s">
        <v>1384</v>
      </c>
    </row>
    <row r="308" spans="1:85" ht="13.5" customHeight="1">
      <c r="A308" s="153" t="s">
        <v>1032</v>
      </c>
      <c r="B308" s="154"/>
      <c r="C308" s="154"/>
      <c r="D308" s="154"/>
      <c r="E308" s="154"/>
      <c r="F308" s="154"/>
      <c r="G308" s="154"/>
      <c r="H308" s="154"/>
      <c r="I308" s="154"/>
      <c r="J308" s="1"/>
      <c r="Y308" s="155" t="s">
        <v>1039</v>
      </c>
      <c r="Z308" s="155"/>
      <c r="AA308" s="155"/>
      <c r="AB308" s="155"/>
      <c r="AC308" s="155"/>
      <c r="AD308" s="155"/>
      <c r="AE308" s="155"/>
      <c r="AF308" s="155"/>
      <c r="AG308" s="155"/>
      <c r="AH308" s="155"/>
      <c r="AI308" s="156" t="str">
        <f>IF(OR(H82="",L82="",O82=""),"",H82)</f>
        <v/>
      </c>
      <c r="AJ308" s="157"/>
      <c r="AK308" s="157"/>
      <c r="AL308" s="157"/>
      <c r="AM308" s="157" t="s">
        <v>1043</v>
      </c>
      <c r="AN308" s="157" t="str">
        <f>IF(OR(H82="",L82="",O82=""),"",L82)</f>
        <v/>
      </c>
      <c r="AO308" s="157"/>
      <c r="AP308" s="157"/>
      <c r="AQ308" s="157" t="s">
        <v>1043</v>
      </c>
      <c r="AR308" s="157" t="str">
        <f>IF(OR(H82="",L82="",O82=""),"",O82)</f>
        <v/>
      </c>
      <c r="AS308" s="157"/>
      <c r="AT308" s="181"/>
      <c r="AU308" s="1"/>
      <c r="AV308" s="1"/>
      <c r="BB308" s="89" t="str">
        <f t="shared" si="8"/>
        <v/>
      </c>
      <c r="CF308" t="s">
        <v>392</v>
      </c>
      <c r="CG308" t="s">
        <v>1385</v>
      </c>
    </row>
    <row r="309" spans="1:85" ht="13.5" customHeight="1" thickBot="1">
      <c r="A309" s="154"/>
      <c r="B309" s="154"/>
      <c r="C309" s="154"/>
      <c r="D309" s="154"/>
      <c r="E309" s="154"/>
      <c r="F309" s="154"/>
      <c r="G309" s="154"/>
      <c r="H309" s="154"/>
      <c r="I309" s="154"/>
      <c r="J309" s="124" t="s">
        <v>1033</v>
      </c>
      <c r="K309" s="124"/>
      <c r="L309" s="124"/>
      <c r="M309" s="124"/>
      <c r="N309" s="124"/>
      <c r="O309" s="124"/>
      <c r="P309" s="124"/>
      <c r="Q309" s="124"/>
      <c r="R309" s="124" t="s">
        <v>1046</v>
      </c>
      <c r="S309" s="124"/>
      <c r="T309" s="124"/>
      <c r="U309" s="124"/>
      <c r="V309" s="124"/>
      <c r="Y309" s="155"/>
      <c r="Z309" s="155"/>
      <c r="AA309" s="155"/>
      <c r="AB309" s="155"/>
      <c r="AC309" s="155"/>
      <c r="AD309" s="155"/>
      <c r="AE309" s="155"/>
      <c r="AF309" s="155"/>
      <c r="AG309" s="155"/>
      <c r="AH309" s="155"/>
      <c r="AI309" s="158"/>
      <c r="AJ309" s="159"/>
      <c r="AK309" s="159"/>
      <c r="AL309" s="159"/>
      <c r="AM309" s="159"/>
      <c r="AN309" s="159"/>
      <c r="AO309" s="159"/>
      <c r="AP309" s="159"/>
      <c r="AQ309" s="159"/>
      <c r="AR309" s="159"/>
      <c r="AS309" s="159"/>
      <c r="AT309" s="184"/>
      <c r="AU309" s="1"/>
      <c r="AV309" s="1"/>
      <c r="BB309" s="89" t="str">
        <f t="shared" si="8"/>
        <v/>
      </c>
      <c r="CF309" t="s">
        <v>393</v>
      </c>
      <c r="CG309" t="s">
        <v>1386</v>
      </c>
    </row>
    <row r="310" spans="1:85" ht="13.5" customHeight="1">
      <c r="A310" s="135" t="s">
        <v>1034</v>
      </c>
      <c r="B310" s="136"/>
      <c r="C310" s="136"/>
      <c r="D310" s="136"/>
      <c r="E310" s="136"/>
      <c r="F310" s="136"/>
      <c r="G310" s="136"/>
      <c r="H310" s="136"/>
      <c r="I310" s="137"/>
      <c r="J310" s="160" t="str">
        <f>IF(L310="","",IF(BE84=TRUE,"(",""))</f>
        <v/>
      </c>
      <c r="K310" s="161"/>
      <c r="L310" s="157" t="str">
        <f>IF(OR(H88="",M88="",R88=""),"",BL79)</f>
        <v/>
      </c>
      <c r="M310" s="157"/>
      <c r="N310" s="157"/>
      <c r="O310" s="157"/>
      <c r="P310" s="164" t="str">
        <f>IF(L310="","",IF(BE84=TRUE,")",""))</f>
        <v/>
      </c>
      <c r="Q310" s="165"/>
      <c r="R310" s="147" t="s">
        <v>1051</v>
      </c>
      <c r="S310" s="148"/>
      <c r="T310" s="148"/>
      <c r="U310" s="148"/>
      <c r="V310" s="149"/>
      <c r="Y310" s="188" t="s">
        <v>1040</v>
      </c>
      <c r="Z310" s="189"/>
      <c r="AA310" s="189"/>
      <c r="AB310" s="189"/>
      <c r="AC310" s="189"/>
      <c r="AD310" s="189"/>
      <c r="AE310" s="189"/>
      <c r="AF310" s="189"/>
      <c r="AG310" s="189"/>
      <c r="AH310" s="190"/>
      <c r="AI310" s="182" t="str">
        <f>IF(OR(R82="",U82=""),"",R82)</f>
        <v/>
      </c>
      <c r="AJ310" s="124"/>
      <c r="AK310" s="124" t="s">
        <v>1045</v>
      </c>
      <c r="AL310" s="124" t="str">
        <f>IF(OR(R82="",U82=""),"",U82)</f>
        <v/>
      </c>
      <c r="AM310" s="124"/>
      <c r="AN310" s="157" t="s">
        <v>1044</v>
      </c>
      <c r="AO310" s="157"/>
      <c r="AP310" s="157" t="str">
        <f>IF(OR(X82="",AA82=""),"",X82)</f>
        <v/>
      </c>
      <c r="AQ310" s="157"/>
      <c r="AR310" s="157" t="s">
        <v>1045</v>
      </c>
      <c r="AS310" s="157" t="str">
        <f>IF(OR(X82="",AA82=""),"",AA82)</f>
        <v/>
      </c>
      <c r="AT310" s="181"/>
      <c r="AV310" s="45"/>
      <c r="BB310" s="89" t="str">
        <f t="shared" si="8"/>
        <v/>
      </c>
      <c r="CF310" t="s">
        <v>394</v>
      </c>
      <c r="CG310" t="s">
        <v>1387</v>
      </c>
    </row>
    <row r="311" spans="1:85" ht="13.5" customHeight="1" thickBot="1">
      <c r="A311" s="138"/>
      <c r="B311" s="139"/>
      <c r="C311" s="139"/>
      <c r="D311" s="139"/>
      <c r="E311" s="139"/>
      <c r="F311" s="139"/>
      <c r="G311" s="139"/>
      <c r="H311" s="139"/>
      <c r="I311" s="140"/>
      <c r="J311" s="162"/>
      <c r="K311" s="163"/>
      <c r="L311" s="159"/>
      <c r="M311" s="159"/>
      <c r="N311" s="159"/>
      <c r="O311" s="159"/>
      <c r="P311" s="166"/>
      <c r="Q311" s="167"/>
      <c r="R311" s="150"/>
      <c r="S311" s="151"/>
      <c r="T311" s="151"/>
      <c r="U311" s="151"/>
      <c r="V311" s="152"/>
      <c r="Y311" s="191"/>
      <c r="Z311" s="192"/>
      <c r="AA311" s="192"/>
      <c r="AB311" s="192"/>
      <c r="AC311" s="192"/>
      <c r="AD311" s="192"/>
      <c r="AE311" s="192"/>
      <c r="AF311" s="192"/>
      <c r="AG311" s="192"/>
      <c r="AH311" s="193"/>
      <c r="AI311" s="182"/>
      <c r="AJ311" s="124"/>
      <c r="AK311" s="124"/>
      <c r="AL311" s="124"/>
      <c r="AM311" s="124"/>
      <c r="AN311" s="159"/>
      <c r="AO311" s="159"/>
      <c r="AP311" s="159"/>
      <c r="AQ311" s="159"/>
      <c r="AR311" s="124"/>
      <c r="AS311" s="124"/>
      <c r="AT311" s="183"/>
      <c r="AV311" s="45"/>
      <c r="BB311" s="89" t="str">
        <f t="shared" si="8"/>
        <v/>
      </c>
      <c r="CF311" t="s">
        <v>395</v>
      </c>
      <c r="CG311" t="s">
        <v>1388</v>
      </c>
    </row>
    <row r="312" spans="1:85" ht="13.5" customHeight="1">
      <c r="A312" s="135" t="s">
        <v>1035</v>
      </c>
      <c r="B312" s="136"/>
      <c r="C312" s="136"/>
      <c r="D312" s="136"/>
      <c r="E312" s="136"/>
      <c r="F312" s="136"/>
      <c r="G312" s="136"/>
      <c r="H312" s="136"/>
      <c r="I312" s="137"/>
      <c r="J312" s="160" t="str">
        <f>IF(L312="","",IF(BE84=TRUE,"(",""))</f>
        <v/>
      </c>
      <c r="K312" s="161"/>
      <c r="L312" s="157" t="str">
        <f>IF(OR(H88="",M88="",R88=""),"",BS79)</f>
        <v/>
      </c>
      <c r="M312" s="157"/>
      <c r="N312" s="157"/>
      <c r="O312" s="157"/>
      <c r="P312" s="164" t="str">
        <f>IF(L312="","",IF(BE84=TRUE,")",""))</f>
        <v/>
      </c>
      <c r="Q312" s="165"/>
      <c r="R312" s="147" t="s">
        <v>1051</v>
      </c>
      <c r="S312" s="148"/>
      <c r="T312" s="148"/>
      <c r="U312" s="148"/>
      <c r="V312" s="149"/>
      <c r="Y312" s="155" t="s">
        <v>1041</v>
      </c>
      <c r="Z312" s="155"/>
      <c r="AA312" s="155"/>
      <c r="AB312" s="155"/>
      <c r="AC312" s="155"/>
      <c r="AD312" s="155"/>
      <c r="AE312" s="155"/>
      <c r="AF312" s="155"/>
      <c r="AG312" s="155"/>
      <c r="AH312" s="155"/>
      <c r="AI312" s="172" t="str">
        <f>IF(OR(H88="",M88=""),"",IF(H88=M88,"検出下限値と定量下限値が同じ値です。",IF(H88&lt;M88,M88,"検出下限値と定量下限値が逆に入力されています。")))</f>
        <v/>
      </c>
      <c r="AJ312" s="173"/>
      <c r="AK312" s="173"/>
      <c r="AL312" s="173"/>
      <c r="AM312" s="173"/>
      <c r="AN312" s="173"/>
      <c r="AO312" s="173"/>
      <c r="AP312" s="174"/>
      <c r="AQ312" s="168" t="s">
        <v>1051</v>
      </c>
      <c r="AR312" s="169"/>
      <c r="AS312" s="169"/>
      <c r="AT312" s="169"/>
      <c r="BB312" s="89" t="str">
        <f t="shared" si="8"/>
        <v/>
      </c>
      <c r="CF312" t="s">
        <v>396</v>
      </c>
      <c r="CG312" t="s">
        <v>1389</v>
      </c>
    </row>
    <row r="313" spans="1:85" ht="13.5" customHeight="1" thickBot="1">
      <c r="A313" s="138"/>
      <c r="B313" s="139"/>
      <c r="C313" s="139"/>
      <c r="D313" s="139"/>
      <c r="E313" s="139"/>
      <c r="F313" s="139"/>
      <c r="G313" s="139"/>
      <c r="H313" s="139"/>
      <c r="I313" s="140"/>
      <c r="J313" s="162"/>
      <c r="K313" s="163"/>
      <c r="L313" s="159"/>
      <c r="M313" s="159"/>
      <c r="N313" s="159"/>
      <c r="O313" s="159"/>
      <c r="P313" s="166"/>
      <c r="Q313" s="167"/>
      <c r="R313" s="150"/>
      <c r="S313" s="151"/>
      <c r="T313" s="151"/>
      <c r="U313" s="151"/>
      <c r="V313" s="152"/>
      <c r="Y313" s="155"/>
      <c r="Z313" s="155"/>
      <c r="AA313" s="155"/>
      <c r="AB313" s="155"/>
      <c r="AC313" s="155"/>
      <c r="AD313" s="155"/>
      <c r="AE313" s="155"/>
      <c r="AF313" s="155"/>
      <c r="AG313" s="155"/>
      <c r="AH313" s="155"/>
      <c r="AI313" s="175"/>
      <c r="AJ313" s="176"/>
      <c r="AK313" s="176"/>
      <c r="AL313" s="176"/>
      <c r="AM313" s="176"/>
      <c r="AN313" s="176"/>
      <c r="AO313" s="176"/>
      <c r="AP313" s="177"/>
      <c r="AQ313" s="170"/>
      <c r="AR313" s="171"/>
      <c r="AS313" s="171"/>
      <c r="AT313" s="171"/>
      <c r="BB313" s="89" t="str">
        <f t="shared" si="8"/>
        <v/>
      </c>
      <c r="CF313" t="s">
        <v>397</v>
      </c>
      <c r="CG313" t="s">
        <v>1390</v>
      </c>
    </row>
    <row r="314" spans="1:85" ht="13.5" customHeight="1">
      <c r="A314" s="135" t="s">
        <v>1036</v>
      </c>
      <c r="B314" s="136"/>
      <c r="C314" s="136"/>
      <c r="D314" s="136"/>
      <c r="E314" s="136"/>
      <c r="F314" s="136"/>
      <c r="G314" s="136"/>
      <c r="H314" s="136"/>
      <c r="I314" s="137"/>
      <c r="J314" s="141" t="str">
        <f>IF(Y88="","",Y88)</f>
        <v/>
      </c>
      <c r="K314" s="142"/>
      <c r="L314" s="142"/>
      <c r="M314" s="142"/>
      <c r="N314" s="142"/>
      <c r="O314" s="142"/>
      <c r="P314" s="142"/>
      <c r="Q314" s="143"/>
      <c r="R314" s="147" t="s">
        <v>30</v>
      </c>
      <c r="S314" s="148"/>
      <c r="T314" s="148"/>
      <c r="U314" s="148"/>
      <c r="V314" s="149"/>
      <c r="Y314" s="155" t="s">
        <v>1042</v>
      </c>
      <c r="Z314" s="155"/>
      <c r="AA314" s="155"/>
      <c r="AB314" s="155"/>
      <c r="AC314" s="155"/>
      <c r="AD314" s="155"/>
      <c r="AE314" s="155"/>
      <c r="AF314" s="155"/>
      <c r="AG314" s="155"/>
      <c r="AH314" s="155"/>
      <c r="AI314" s="172" t="str">
        <f>IF(OR(H88="",M88=""),"",IF(H88=M88,"検出下限値と定量下限値が同じ値です。",IF(H88&lt;M88,H88,"検出下限値と定量下限値が逆に入力されています。")))</f>
        <v/>
      </c>
      <c r="AJ314" s="173"/>
      <c r="AK314" s="173"/>
      <c r="AL314" s="173"/>
      <c r="AM314" s="173"/>
      <c r="AN314" s="173"/>
      <c r="AO314" s="173"/>
      <c r="AP314" s="174"/>
      <c r="AQ314" s="170" t="s">
        <v>1051</v>
      </c>
      <c r="AR314" s="171"/>
      <c r="AS314" s="171"/>
      <c r="AT314" s="171"/>
      <c r="BB314" s="89" t="str">
        <f t="shared" si="8"/>
        <v/>
      </c>
      <c r="CF314" t="s">
        <v>398</v>
      </c>
      <c r="CG314" t="s">
        <v>1391</v>
      </c>
    </row>
    <row r="315" spans="1:85" ht="13.5" customHeight="1" thickBot="1">
      <c r="A315" s="138"/>
      <c r="B315" s="139"/>
      <c r="C315" s="139"/>
      <c r="D315" s="139"/>
      <c r="E315" s="139"/>
      <c r="F315" s="139"/>
      <c r="G315" s="139"/>
      <c r="H315" s="139"/>
      <c r="I315" s="140"/>
      <c r="J315" s="144"/>
      <c r="K315" s="145"/>
      <c r="L315" s="145"/>
      <c r="M315" s="145"/>
      <c r="N315" s="145"/>
      <c r="O315" s="145"/>
      <c r="P315" s="145"/>
      <c r="Q315" s="146"/>
      <c r="R315" s="150"/>
      <c r="S315" s="151"/>
      <c r="T315" s="151"/>
      <c r="U315" s="151"/>
      <c r="V315" s="152"/>
      <c r="Y315" s="155"/>
      <c r="Z315" s="155"/>
      <c r="AA315" s="155"/>
      <c r="AB315" s="155"/>
      <c r="AC315" s="155"/>
      <c r="AD315" s="155"/>
      <c r="AE315" s="155"/>
      <c r="AF315" s="155"/>
      <c r="AG315" s="155"/>
      <c r="AH315" s="155"/>
      <c r="AI315" s="175"/>
      <c r="AJ315" s="176"/>
      <c r="AK315" s="176"/>
      <c r="AL315" s="176"/>
      <c r="AM315" s="176"/>
      <c r="AN315" s="176"/>
      <c r="AO315" s="176"/>
      <c r="AP315" s="177"/>
      <c r="AQ315" s="170"/>
      <c r="AR315" s="171"/>
      <c r="AS315" s="171"/>
      <c r="AT315" s="171"/>
      <c r="BB315" s="89" t="str">
        <f t="shared" si="8"/>
        <v/>
      </c>
      <c r="CF315" t="s">
        <v>399</v>
      </c>
      <c r="CG315" t="s">
        <v>1392</v>
      </c>
    </row>
    <row r="316" spans="1:85" ht="13.5" customHeight="1">
      <c r="A316" s="102"/>
      <c r="B316" s="102"/>
      <c r="C316" s="102"/>
      <c r="D316" s="102"/>
      <c r="E316" s="102"/>
      <c r="F316" s="102"/>
      <c r="G316" s="102"/>
      <c r="H316" s="102"/>
      <c r="I316" s="102"/>
      <c r="J316" s="103"/>
      <c r="K316" s="103"/>
      <c r="L316" s="103"/>
      <c r="M316" s="103"/>
      <c r="N316" s="103"/>
      <c r="O316" s="103"/>
      <c r="P316" s="103"/>
      <c r="Q316" s="103"/>
      <c r="R316" s="86"/>
      <c r="S316" s="86"/>
      <c r="T316" s="86"/>
      <c r="U316" s="86"/>
      <c r="V316" s="86"/>
      <c r="Y316" s="87"/>
      <c r="Z316" s="87"/>
      <c r="AA316" s="87"/>
      <c r="AB316" s="87"/>
      <c r="AC316" s="87"/>
      <c r="AD316" s="87"/>
      <c r="AE316" s="87"/>
      <c r="AF316" s="38"/>
      <c r="AG316" s="38"/>
      <c r="AH316" s="38"/>
      <c r="AI316" s="38"/>
      <c r="AJ316" s="38"/>
      <c r="AK316" s="38"/>
      <c r="AL316" s="38"/>
      <c r="AM316" s="38"/>
      <c r="AN316" s="38"/>
      <c r="AO316" s="86"/>
      <c r="AP316" s="86"/>
      <c r="AQ316" s="86"/>
      <c r="AR316" s="86"/>
      <c r="AS316" s="86"/>
      <c r="AT316" s="86"/>
      <c r="BB316" s="89" t="str">
        <f t="shared" si="8"/>
        <v/>
      </c>
      <c r="CF316" t="s">
        <v>400</v>
      </c>
      <c r="CG316" t="s">
        <v>1393</v>
      </c>
    </row>
    <row r="317" spans="1:85" ht="13.5" customHeight="1">
      <c r="AO317" s="8"/>
      <c r="AP317" s="8"/>
      <c r="AQ317" s="8"/>
      <c r="AR317" s="8"/>
      <c r="AS317" s="8"/>
      <c r="AT317" s="8"/>
      <c r="BB317" s="89" t="str">
        <f t="shared" si="8"/>
        <v/>
      </c>
      <c r="CF317" t="s">
        <v>401</v>
      </c>
      <c r="CG317" t="s">
        <v>1394</v>
      </c>
    </row>
    <row r="318" spans="1:85" ht="13.5" customHeight="1">
      <c r="A318" s="180" t="s">
        <v>1047</v>
      </c>
      <c r="B318" s="180"/>
      <c r="C318" s="180"/>
      <c r="D318" s="180"/>
      <c r="E318" s="180"/>
      <c r="F318" s="180"/>
      <c r="G318" s="180"/>
      <c r="H318" s="180"/>
      <c r="I318" s="180"/>
      <c r="J318" s="180"/>
      <c r="K318" s="180"/>
      <c r="L318" s="180"/>
      <c r="M318" s="180"/>
      <c r="N318" s="180"/>
      <c r="O318" s="180"/>
      <c r="P318" s="180"/>
      <c r="Q318" s="180"/>
      <c r="BB318" s="89" t="str">
        <f t="shared" si="8"/>
        <v/>
      </c>
      <c r="CF318" t="s">
        <v>402</v>
      </c>
      <c r="CG318" t="s">
        <v>1395</v>
      </c>
    </row>
    <row r="319" spans="1:85" ht="13.5" customHeight="1" thickBot="1">
      <c r="A319" s="180"/>
      <c r="B319" s="180"/>
      <c r="C319" s="180"/>
      <c r="D319" s="180"/>
      <c r="E319" s="180"/>
      <c r="F319" s="180"/>
      <c r="G319" s="180"/>
      <c r="H319" s="180"/>
      <c r="I319" s="180"/>
      <c r="J319" s="180"/>
      <c r="K319" s="180"/>
      <c r="L319" s="180"/>
      <c r="M319" s="180"/>
      <c r="N319" s="180"/>
      <c r="O319" s="180"/>
      <c r="P319" s="180"/>
      <c r="Q319" s="180"/>
      <c r="AW319" s="8"/>
      <c r="AX319" s="8"/>
      <c r="AY319" s="8"/>
      <c r="AZ319" s="8"/>
      <c r="BA319" s="8"/>
      <c r="BB319" s="89" t="str">
        <f t="shared" si="8"/>
        <v/>
      </c>
      <c r="CF319" t="s">
        <v>403</v>
      </c>
      <c r="CG319" t="s">
        <v>1396</v>
      </c>
    </row>
    <row r="320" spans="1:85" ht="13.5" customHeight="1">
      <c r="A320" s="156" t="str">
        <f>IF(B91="","",B91)</f>
        <v/>
      </c>
      <c r="B320" s="157"/>
      <c r="C320" s="157"/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  <c r="R320" s="157"/>
      <c r="S320" s="157"/>
      <c r="T320" s="157"/>
      <c r="U320" s="157"/>
      <c r="V320" s="157"/>
      <c r="W320" s="157"/>
      <c r="X320" s="157"/>
      <c r="Y320" s="157"/>
      <c r="Z320" s="157"/>
      <c r="AA320" s="157"/>
      <c r="AB320" s="157"/>
      <c r="AC320" s="157"/>
      <c r="AD320" s="157"/>
      <c r="AE320" s="157"/>
      <c r="AF320" s="157"/>
      <c r="AG320" s="157"/>
      <c r="AH320" s="157"/>
      <c r="AI320" s="157"/>
      <c r="AJ320" s="157"/>
      <c r="AK320" s="157"/>
      <c r="AL320" s="157"/>
      <c r="AM320" s="157"/>
      <c r="AN320" s="157"/>
      <c r="AO320" s="157"/>
      <c r="AP320" s="157"/>
      <c r="AQ320" s="157"/>
      <c r="AR320" s="157"/>
      <c r="AS320" s="157"/>
      <c r="AT320" s="157"/>
      <c r="AU320" s="181"/>
      <c r="AV320" s="45"/>
      <c r="AW320" s="16"/>
      <c r="AX320" s="16"/>
      <c r="AY320" s="16"/>
      <c r="AZ320" s="16"/>
      <c r="BA320" s="16"/>
      <c r="BB320" s="89" t="str">
        <f t="shared" si="8"/>
        <v/>
      </c>
      <c r="CF320" t="s">
        <v>404</v>
      </c>
      <c r="CG320" t="s">
        <v>1397</v>
      </c>
    </row>
    <row r="321" spans="1:85" ht="13.5" customHeight="1">
      <c r="A321" s="182"/>
      <c r="B321" s="124"/>
      <c r="C321" s="124"/>
      <c r="D321" s="124"/>
      <c r="E321" s="124"/>
      <c r="F321" s="124"/>
      <c r="G321" s="124"/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24"/>
      <c r="S321" s="124"/>
      <c r="T321" s="124"/>
      <c r="U321" s="124"/>
      <c r="V321" s="124"/>
      <c r="W321" s="124"/>
      <c r="X321" s="124"/>
      <c r="Y321" s="124"/>
      <c r="Z321" s="124"/>
      <c r="AA321" s="124"/>
      <c r="AB321" s="124"/>
      <c r="AC321" s="124"/>
      <c r="AD321" s="124"/>
      <c r="AE321" s="124"/>
      <c r="AF321" s="124"/>
      <c r="AG321" s="124"/>
      <c r="AH321" s="124"/>
      <c r="AI321" s="124"/>
      <c r="AJ321" s="124"/>
      <c r="AK321" s="12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83"/>
      <c r="AV321" s="45"/>
      <c r="AW321" s="16"/>
      <c r="AX321" s="16"/>
      <c r="AY321" s="16"/>
      <c r="AZ321" s="16"/>
      <c r="BA321" s="16"/>
      <c r="BB321" s="89" t="str">
        <f t="shared" si="8"/>
        <v/>
      </c>
      <c r="CF321" t="s">
        <v>405</v>
      </c>
      <c r="CG321" t="s">
        <v>1398</v>
      </c>
    </row>
    <row r="322" spans="1:85" ht="13.5" customHeight="1">
      <c r="A322" s="182"/>
      <c r="B322" s="124"/>
      <c r="C322" s="124"/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  <c r="N322" s="124"/>
      <c r="O322" s="124"/>
      <c r="P322" s="124"/>
      <c r="Q322" s="124"/>
      <c r="R322" s="124"/>
      <c r="S322" s="124"/>
      <c r="T322" s="124"/>
      <c r="U322" s="124"/>
      <c r="V322" s="124"/>
      <c r="W322" s="124"/>
      <c r="X322" s="124"/>
      <c r="Y322" s="124"/>
      <c r="Z322" s="124"/>
      <c r="AA322" s="124"/>
      <c r="AB322" s="124"/>
      <c r="AC322" s="124"/>
      <c r="AD322" s="124"/>
      <c r="AE322" s="124"/>
      <c r="AF322" s="124"/>
      <c r="AG322" s="124"/>
      <c r="AH322" s="124"/>
      <c r="AI322" s="124"/>
      <c r="AJ322" s="124"/>
      <c r="AK322" s="12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83"/>
      <c r="AV322" s="45"/>
      <c r="AW322" s="16"/>
      <c r="AX322" s="16"/>
      <c r="AY322" s="16"/>
      <c r="AZ322" s="16"/>
      <c r="BA322" s="16"/>
      <c r="BB322" s="89" t="str">
        <f t="shared" si="8"/>
        <v/>
      </c>
      <c r="CF322" t="s">
        <v>406</v>
      </c>
      <c r="CG322" t="s">
        <v>1399</v>
      </c>
    </row>
    <row r="323" spans="1:85" ht="13.5" customHeight="1">
      <c r="A323" s="182"/>
      <c r="B323" s="124"/>
      <c r="C323" s="124"/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  <c r="N323" s="124"/>
      <c r="O323" s="124"/>
      <c r="P323" s="124"/>
      <c r="Q323" s="124"/>
      <c r="R323" s="124"/>
      <c r="S323" s="124"/>
      <c r="T323" s="124"/>
      <c r="U323" s="124"/>
      <c r="V323" s="124"/>
      <c r="W323" s="124"/>
      <c r="X323" s="124"/>
      <c r="Y323" s="124"/>
      <c r="Z323" s="124"/>
      <c r="AA323" s="124"/>
      <c r="AB323" s="124"/>
      <c r="AC323" s="124"/>
      <c r="AD323" s="124"/>
      <c r="AE323" s="124"/>
      <c r="AF323" s="124"/>
      <c r="AG323" s="124"/>
      <c r="AH323" s="124"/>
      <c r="AI323" s="124"/>
      <c r="AJ323" s="124"/>
      <c r="AK323" s="12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83"/>
      <c r="AV323" s="45"/>
      <c r="AW323" s="16"/>
      <c r="AX323" s="16"/>
      <c r="AY323" s="16"/>
      <c r="AZ323" s="16"/>
      <c r="BA323" s="16"/>
      <c r="BB323" s="89" t="str">
        <f t="shared" si="8"/>
        <v/>
      </c>
      <c r="CF323" t="s">
        <v>407</v>
      </c>
      <c r="CG323" t="s">
        <v>1400</v>
      </c>
    </row>
    <row r="324" spans="1:85" ht="13.5" customHeight="1" thickBot="1">
      <c r="A324" s="158"/>
      <c r="B324" s="159"/>
      <c r="C324" s="159"/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  <c r="AA324" s="159"/>
      <c r="AB324" s="159"/>
      <c r="AC324" s="159"/>
      <c r="AD324" s="159"/>
      <c r="AE324" s="159"/>
      <c r="AF324" s="159"/>
      <c r="AG324" s="159"/>
      <c r="AH324" s="159"/>
      <c r="AI324" s="159"/>
      <c r="AJ324" s="159"/>
      <c r="AK324" s="159"/>
      <c r="AL324" s="159"/>
      <c r="AM324" s="159"/>
      <c r="AN324" s="159"/>
      <c r="AO324" s="159"/>
      <c r="AP324" s="159"/>
      <c r="AQ324" s="159"/>
      <c r="AR324" s="159"/>
      <c r="AS324" s="159"/>
      <c r="AT324" s="159"/>
      <c r="AU324" s="184"/>
      <c r="AV324" s="45"/>
      <c r="AW324" s="16"/>
      <c r="AX324" s="16"/>
      <c r="AY324" s="16"/>
      <c r="AZ324" s="16"/>
      <c r="BA324" s="16"/>
      <c r="BB324" s="89" t="str">
        <f t="shared" si="8"/>
        <v/>
      </c>
      <c r="CF324" t="s">
        <v>408</v>
      </c>
      <c r="CG324" t="s">
        <v>1401</v>
      </c>
    </row>
    <row r="325" spans="1:85" ht="13.5" customHeight="1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85"/>
      <c r="AP325" s="85"/>
      <c r="AQ325" s="85"/>
      <c r="AR325" s="85"/>
      <c r="AS325" s="85"/>
      <c r="AT325" s="85"/>
      <c r="AU325" s="85"/>
      <c r="AV325" s="85"/>
      <c r="AW325" s="16"/>
      <c r="AX325" s="16"/>
      <c r="AY325" s="16"/>
      <c r="AZ325" s="16"/>
      <c r="BA325" s="16"/>
      <c r="BB325" s="89" t="str">
        <f t="shared" si="8"/>
        <v/>
      </c>
      <c r="CF325" t="s">
        <v>409</v>
      </c>
      <c r="CG325" t="s">
        <v>1402</v>
      </c>
    </row>
    <row r="326" spans="1:85" ht="13.5" customHeight="1">
      <c r="BB326" s="89" t="str">
        <f t="shared" si="8"/>
        <v/>
      </c>
      <c r="CF326" t="s">
        <v>410</v>
      </c>
      <c r="CG326" t="s">
        <v>1403</v>
      </c>
    </row>
    <row r="327" spans="1:85" ht="13.5" customHeight="1">
      <c r="A327" s="185" t="s">
        <v>1048</v>
      </c>
      <c r="B327" s="185"/>
      <c r="C327" s="185"/>
      <c r="D327" s="185"/>
      <c r="E327" s="185"/>
      <c r="F327" s="185"/>
      <c r="G327" s="185"/>
      <c r="H327" s="185"/>
      <c r="I327" s="185"/>
      <c r="J327" s="185"/>
      <c r="K327" s="185"/>
      <c r="L327" s="185"/>
      <c r="M327" s="185"/>
      <c r="N327" s="185"/>
      <c r="O327" s="185"/>
      <c r="P327" s="185"/>
      <c r="BB327" s="89" t="str">
        <f t="shared" si="8"/>
        <v/>
      </c>
      <c r="CF327" t="s">
        <v>411</v>
      </c>
      <c r="CG327" t="s">
        <v>1404</v>
      </c>
    </row>
    <row r="328" spans="1:85" ht="13.5" customHeight="1" thickBot="1">
      <c r="A328" s="185"/>
      <c r="B328" s="185"/>
      <c r="C328" s="185"/>
      <c r="D328" s="185"/>
      <c r="E328" s="185"/>
      <c r="F328" s="185"/>
      <c r="G328" s="185"/>
      <c r="H328" s="185"/>
      <c r="I328" s="185"/>
      <c r="J328" s="185"/>
      <c r="K328" s="185"/>
      <c r="L328" s="185"/>
      <c r="M328" s="185"/>
      <c r="N328" s="185"/>
      <c r="O328" s="185"/>
      <c r="P328" s="185"/>
      <c r="BB328" s="89" t="str">
        <f t="shared" si="8"/>
        <v/>
      </c>
      <c r="CF328" t="s">
        <v>412</v>
      </c>
      <c r="CG328" t="s">
        <v>62</v>
      </c>
    </row>
    <row r="329" spans="1:85" ht="13.5" customHeight="1">
      <c r="A329" s="125" t="s">
        <v>68</v>
      </c>
      <c r="B329" s="126"/>
      <c r="C329" s="126"/>
      <c r="D329" s="126"/>
      <c r="E329" s="126"/>
      <c r="F329" s="126"/>
      <c r="G329" s="126"/>
      <c r="H329" s="129" t="str">
        <f>IF($G$6="","",$G$6)</f>
        <v/>
      </c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  <c r="AA329" s="130"/>
      <c r="AB329" s="130"/>
      <c r="AC329" s="130"/>
      <c r="AD329" s="130"/>
      <c r="AE329" s="130"/>
      <c r="AF329" s="130"/>
      <c r="AG329" s="130"/>
      <c r="AH329" s="130"/>
      <c r="AI329" s="130"/>
      <c r="AJ329" s="130"/>
      <c r="AK329" s="131"/>
      <c r="BB329" s="89" t="str">
        <f t="shared" ref="BB329:BB340" si="9">IF($I$22="","",IF($I$22&gt;=3,1,""))</f>
        <v/>
      </c>
      <c r="CF329" t="s">
        <v>413</v>
      </c>
      <c r="CG329" t="s">
        <v>1405</v>
      </c>
    </row>
    <row r="330" spans="1:85" ht="13.5" customHeight="1" thickBot="1">
      <c r="A330" s="127"/>
      <c r="B330" s="128"/>
      <c r="C330" s="128"/>
      <c r="D330" s="128"/>
      <c r="E330" s="128"/>
      <c r="F330" s="128"/>
      <c r="G330" s="128"/>
      <c r="H330" s="132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  <c r="AH330" s="133"/>
      <c r="AI330" s="133"/>
      <c r="AJ330" s="133"/>
      <c r="AK330" s="134"/>
      <c r="BB330" s="89" t="str">
        <f t="shared" si="9"/>
        <v/>
      </c>
      <c r="CF330" t="s">
        <v>414</v>
      </c>
      <c r="CG330" t="s">
        <v>1406</v>
      </c>
    </row>
    <row r="331" spans="1:85" ht="13.5" customHeight="1">
      <c r="A331" s="125" t="s">
        <v>71</v>
      </c>
      <c r="B331" s="126"/>
      <c r="C331" s="126"/>
      <c r="D331" s="126"/>
      <c r="E331" s="126"/>
      <c r="F331" s="126"/>
      <c r="G331" s="178"/>
      <c r="H331" s="129" t="str">
        <f>IF($G$7="","",$G$7)</f>
        <v/>
      </c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  <c r="AA331" s="130"/>
      <c r="AB331" s="130"/>
      <c r="AC331" s="130"/>
      <c r="AD331" s="130"/>
      <c r="AE331" s="130"/>
      <c r="AF331" s="130"/>
      <c r="AG331" s="130"/>
      <c r="AH331" s="130"/>
      <c r="AI331" s="130"/>
      <c r="AJ331" s="130"/>
      <c r="AK331" s="131"/>
      <c r="BB331" s="89" t="str">
        <f t="shared" si="9"/>
        <v/>
      </c>
      <c r="CF331" t="s">
        <v>415</v>
      </c>
      <c r="CG331" t="s">
        <v>1407</v>
      </c>
    </row>
    <row r="332" spans="1:85" ht="13.5" customHeight="1" thickBot="1">
      <c r="A332" s="127"/>
      <c r="B332" s="128"/>
      <c r="C332" s="128"/>
      <c r="D332" s="128"/>
      <c r="E332" s="128"/>
      <c r="F332" s="128"/>
      <c r="G332" s="179"/>
      <c r="H332" s="132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  <c r="AH332" s="133"/>
      <c r="AI332" s="133"/>
      <c r="AJ332" s="133"/>
      <c r="AK332" s="134"/>
      <c r="BB332" s="89" t="str">
        <f t="shared" si="9"/>
        <v/>
      </c>
      <c r="CF332" t="s">
        <v>416</v>
      </c>
      <c r="CG332" t="s">
        <v>1408</v>
      </c>
    </row>
    <row r="333" spans="1:85" ht="13.5" customHeight="1">
      <c r="A333" s="125" t="s">
        <v>74</v>
      </c>
      <c r="B333" s="126"/>
      <c r="C333" s="126"/>
      <c r="D333" s="126"/>
      <c r="E333" s="126"/>
      <c r="F333" s="126"/>
      <c r="G333" s="178"/>
      <c r="H333" s="129" t="str">
        <f>IF($G$8="","",$G$8)</f>
        <v/>
      </c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  <c r="AA333" s="130"/>
      <c r="AB333" s="130"/>
      <c r="AC333" s="130"/>
      <c r="AD333" s="130"/>
      <c r="AE333" s="130"/>
      <c r="AF333" s="130"/>
      <c r="AG333" s="130"/>
      <c r="AH333" s="130"/>
      <c r="AI333" s="130"/>
      <c r="AJ333" s="130"/>
      <c r="AK333" s="131"/>
      <c r="BB333" s="89" t="str">
        <f t="shared" si="9"/>
        <v/>
      </c>
      <c r="CF333" t="s">
        <v>417</v>
      </c>
      <c r="CG333" t="s">
        <v>1409</v>
      </c>
    </row>
    <row r="334" spans="1:85" ht="13.5" customHeight="1" thickBot="1">
      <c r="A334" s="127"/>
      <c r="B334" s="128"/>
      <c r="C334" s="128"/>
      <c r="D334" s="128"/>
      <c r="E334" s="128"/>
      <c r="F334" s="128"/>
      <c r="G334" s="179"/>
      <c r="H334" s="132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  <c r="AH334" s="133"/>
      <c r="AI334" s="133"/>
      <c r="AJ334" s="133"/>
      <c r="AK334" s="134"/>
      <c r="BB334" s="89" t="str">
        <f t="shared" si="9"/>
        <v/>
      </c>
      <c r="CF334" t="s">
        <v>418</v>
      </c>
      <c r="CG334" t="s">
        <v>1410</v>
      </c>
    </row>
    <row r="335" spans="1:85" ht="13.5" customHeight="1">
      <c r="A335" s="125" t="s">
        <v>77</v>
      </c>
      <c r="B335" s="126"/>
      <c r="C335" s="126"/>
      <c r="D335" s="126"/>
      <c r="E335" s="126"/>
      <c r="F335" s="126"/>
      <c r="G335" s="178"/>
      <c r="H335" s="129" t="str">
        <f>IF($G$9="","",$G$9)</f>
        <v/>
      </c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  <c r="AA335" s="130"/>
      <c r="AB335" s="130"/>
      <c r="AC335" s="130"/>
      <c r="AD335" s="130"/>
      <c r="AE335" s="130"/>
      <c r="AF335" s="130"/>
      <c r="AG335" s="130"/>
      <c r="AH335" s="130"/>
      <c r="AI335" s="130"/>
      <c r="AJ335" s="130"/>
      <c r="AK335" s="131"/>
      <c r="BB335" s="89" t="str">
        <f t="shared" si="9"/>
        <v/>
      </c>
      <c r="CF335" t="s">
        <v>419</v>
      </c>
      <c r="CG335" t="s">
        <v>1411</v>
      </c>
    </row>
    <row r="336" spans="1:85" ht="13.5" customHeight="1" thickBot="1">
      <c r="A336" s="127"/>
      <c r="B336" s="128"/>
      <c r="C336" s="128"/>
      <c r="D336" s="128"/>
      <c r="E336" s="128"/>
      <c r="F336" s="128"/>
      <c r="G336" s="179"/>
      <c r="H336" s="132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  <c r="AH336" s="133"/>
      <c r="AI336" s="133"/>
      <c r="AJ336" s="133"/>
      <c r="AK336" s="134"/>
      <c r="AO336" t="s">
        <v>2048</v>
      </c>
      <c r="BB336" s="89" t="str">
        <f t="shared" si="9"/>
        <v/>
      </c>
      <c r="CF336" t="s">
        <v>420</v>
      </c>
      <c r="CG336" t="s">
        <v>1412</v>
      </c>
    </row>
    <row r="337" spans="1:85" ht="13.5" customHeight="1">
      <c r="A337" s="106"/>
      <c r="B337" s="106"/>
      <c r="C337" s="106"/>
      <c r="D337" s="106"/>
      <c r="E337" s="106"/>
      <c r="F337" s="106"/>
      <c r="G337" s="106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  <c r="AB337" s="107"/>
      <c r="AC337" s="107"/>
      <c r="AD337" s="107"/>
      <c r="AE337" s="107"/>
      <c r="AF337" s="107"/>
      <c r="AG337" s="107"/>
      <c r="AH337" s="107"/>
      <c r="AI337" s="107"/>
      <c r="AJ337" s="107"/>
      <c r="AK337" s="107"/>
      <c r="AL337" s="7"/>
      <c r="BB337" s="89" t="str">
        <f t="shared" si="9"/>
        <v/>
      </c>
      <c r="CF337" t="s">
        <v>421</v>
      </c>
      <c r="CG337" t="s">
        <v>1413</v>
      </c>
    </row>
    <row r="338" spans="1:85" ht="13.5" customHeight="1">
      <c r="A338" s="106"/>
      <c r="B338" s="106"/>
      <c r="C338" s="106"/>
      <c r="D338" s="106"/>
      <c r="E338" s="106"/>
      <c r="F338" s="106"/>
      <c r="G338" s="106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  <c r="AB338" s="107"/>
      <c r="AC338" s="107"/>
      <c r="AD338" s="107"/>
      <c r="AE338" s="107"/>
      <c r="AF338" s="107"/>
      <c r="AG338" s="107"/>
      <c r="AH338" s="107"/>
      <c r="AI338" s="107"/>
      <c r="AJ338" s="107"/>
      <c r="AK338" s="107"/>
      <c r="AL338" s="7"/>
      <c r="BB338" s="89" t="str">
        <f t="shared" si="9"/>
        <v/>
      </c>
      <c r="CF338" t="s">
        <v>422</v>
      </c>
      <c r="CG338" t="s">
        <v>1414</v>
      </c>
    </row>
    <row r="339" spans="1:85" ht="13.5" customHeight="1">
      <c r="A339" s="7"/>
      <c r="AV339" s="369" t="str">
        <f>IF(AZ339="","",3)</f>
        <v/>
      </c>
      <c r="AW339" s="370"/>
      <c r="AX339" s="370" t="s">
        <v>2038</v>
      </c>
      <c r="AY339" s="373"/>
      <c r="AZ339" s="373" t="str">
        <f>IF($I$22="","",IF(OR($I$22=0,$I$22=1,$I$22=2),"",$I$22))</f>
        <v/>
      </c>
      <c r="BA339" s="374"/>
      <c r="BB339" s="89" t="str">
        <f t="shared" si="9"/>
        <v/>
      </c>
      <c r="CF339" t="s">
        <v>423</v>
      </c>
      <c r="CG339" t="s">
        <v>1415</v>
      </c>
    </row>
    <row r="340" spans="1:85" ht="13.5" customHeight="1">
      <c r="AV340" s="371"/>
      <c r="AW340" s="372"/>
      <c r="AX340" s="372"/>
      <c r="AY340" s="372"/>
      <c r="AZ340" s="372"/>
      <c r="BA340" s="375"/>
      <c r="BB340" s="89" t="str">
        <f t="shared" si="9"/>
        <v/>
      </c>
      <c r="CF340" t="s">
        <v>424</v>
      </c>
      <c r="CG340" t="s">
        <v>1416</v>
      </c>
    </row>
    <row r="341" spans="1:85" hidden="1">
      <c r="CF341" t="s">
        <v>425</v>
      </c>
      <c r="CG341" t="s">
        <v>1417</v>
      </c>
    </row>
    <row r="342" spans="1:85" hidden="1">
      <c r="CF342" t="s">
        <v>426</v>
      </c>
      <c r="CG342" t="s">
        <v>1418</v>
      </c>
    </row>
    <row r="343" spans="1:85" hidden="1">
      <c r="CF343" t="s">
        <v>427</v>
      </c>
      <c r="CG343" t="s">
        <v>1419</v>
      </c>
    </row>
    <row r="344" spans="1:85" hidden="1">
      <c r="CF344" t="s">
        <v>428</v>
      </c>
      <c r="CG344" t="s">
        <v>1420</v>
      </c>
    </row>
    <row r="345" spans="1:85" hidden="1">
      <c r="CF345" t="s">
        <v>429</v>
      </c>
      <c r="CG345" t="s">
        <v>1421</v>
      </c>
    </row>
    <row r="346" spans="1:85" hidden="1">
      <c r="CF346" t="s">
        <v>430</v>
      </c>
      <c r="CG346" t="s">
        <v>1422</v>
      </c>
    </row>
    <row r="347" spans="1:85" hidden="1">
      <c r="CF347" t="s">
        <v>431</v>
      </c>
      <c r="CG347" t="s">
        <v>1423</v>
      </c>
    </row>
    <row r="348" spans="1:85" hidden="1">
      <c r="CF348" t="s">
        <v>432</v>
      </c>
      <c r="CG348" t="s">
        <v>1424</v>
      </c>
    </row>
    <row r="349" spans="1:85" hidden="1">
      <c r="CF349" t="s">
        <v>433</v>
      </c>
      <c r="CG349" t="s">
        <v>1425</v>
      </c>
    </row>
    <row r="350" spans="1:85" hidden="1">
      <c r="CF350" t="s">
        <v>434</v>
      </c>
      <c r="CG350" t="s">
        <v>1426</v>
      </c>
    </row>
    <row r="351" spans="1:85" hidden="1">
      <c r="CF351" t="s">
        <v>435</v>
      </c>
      <c r="CG351" t="s">
        <v>1427</v>
      </c>
    </row>
    <row r="352" spans="1:85" hidden="1">
      <c r="CF352" t="s">
        <v>436</v>
      </c>
      <c r="CG352" t="s">
        <v>1428</v>
      </c>
    </row>
    <row r="353" spans="84:85" hidden="1">
      <c r="CF353" t="s">
        <v>437</v>
      </c>
      <c r="CG353" t="s">
        <v>1429</v>
      </c>
    </row>
    <row r="354" spans="84:85" hidden="1">
      <c r="CF354" t="s">
        <v>438</v>
      </c>
      <c r="CG354" t="s">
        <v>1430</v>
      </c>
    </row>
    <row r="355" spans="84:85" hidden="1">
      <c r="CF355" t="s">
        <v>439</v>
      </c>
      <c r="CG355" t="s">
        <v>1431</v>
      </c>
    </row>
    <row r="356" spans="84:85" hidden="1">
      <c r="CF356" t="s">
        <v>440</v>
      </c>
      <c r="CG356" t="s">
        <v>1432</v>
      </c>
    </row>
    <row r="357" spans="84:85" hidden="1">
      <c r="CF357" t="s">
        <v>441</v>
      </c>
      <c r="CG357" t="s">
        <v>1433</v>
      </c>
    </row>
    <row r="358" spans="84:85" hidden="1">
      <c r="CF358" t="s">
        <v>442</v>
      </c>
      <c r="CG358" t="s">
        <v>1434</v>
      </c>
    </row>
    <row r="359" spans="84:85" hidden="1">
      <c r="CF359" t="s">
        <v>443</v>
      </c>
      <c r="CG359" t="s">
        <v>1435</v>
      </c>
    </row>
    <row r="360" spans="84:85" hidden="1">
      <c r="CF360" t="s">
        <v>444</v>
      </c>
      <c r="CG360" t="s">
        <v>1436</v>
      </c>
    </row>
    <row r="361" spans="84:85" hidden="1">
      <c r="CF361" t="s">
        <v>445</v>
      </c>
      <c r="CG361" t="s">
        <v>1437</v>
      </c>
    </row>
    <row r="362" spans="84:85" hidden="1">
      <c r="CF362" t="s">
        <v>446</v>
      </c>
      <c r="CG362" t="s">
        <v>1438</v>
      </c>
    </row>
    <row r="363" spans="84:85" hidden="1">
      <c r="CF363" t="s">
        <v>447</v>
      </c>
      <c r="CG363" t="s">
        <v>1439</v>
      </c>
    </row>
    <row r="364" spans="84:85" hidden="1">
      <c r="CF364" t="s">
        <v>448</v>
      </c>
      <c r="CG364" t="s">
        <v>1440</v>
      </c>
    </row>
    <row r="365" spans="84:85" hidden="1">
      <c r="CF365" t="s">
        <v>449</v>
      </c>
      <c r="CG365" t="s">
        <v>1441</v>
      </c>
    </row>
    <row r="366" spans="84:85" hidden="1">
      <c r="CF366" t="s">
        <v>450</v>
      </c>
      <c r="CG366" t="s">
        <v>1442</v>
      </c>
    </row>
    <row r="367" spans="84:85" hidden="1">
      <c r="CF367" t="s">
        <v>451</v>
      </c>
      <c r="CG367" t="s">
        <v>1443</v>
      </c>
    </row>
    <row r="368" spans="84:85" hidden="1">
      <c r="CF368" t="s">
        <v>452</v>
      </c>
      <c r="CG368" t="s">
        <v>1444</v>
      </c>
    </row>
    <row r="369" spans="84:85" hidden="1">
      <c r="CF369" t="s">
        <v>453</v>
      </c>
      <c r="CG369" t="s">
        <v>1445</v>
      </c>
    </row>
    <row r="370" spans="84:85" hidden="1">
      <c r="CF370" t="s">
        <v>454</v>
      </c>
      <c r="CG370" t="s">
        <v>1446</v>
      </c>
    </row>
    <row r="371" spans="84:85" hidden="1">
      <c r="CF371" t="s">
        <v>455</v>
      </c>
      <c r="CG371" t="s">
        <v>1447</v>
      </c>
    </row>
    <row r="372" spans="84:85" hidden="1">
      <c r="CF372" t="s">
        <v>456</v>
      </c>
      <c r="CG372" t="s">
        <v>1448</v>
      </c>
    </row>
    <row r="373" spans="84:85" hidden="1">
      <c r="CF373" t="s">
        <v>457</v>
      </c>
      <c r="CG373" t="s">
        <v>1449</v>
      </c>
    </row>
    <row r="374" spans="84:85" hidden="1">
      <c r="CF374" t="s">
        <v>458</v>
      </c>
      <c r="CG374" t="s">
        <v>1450</v>
      </c>
    </row>
    <row r="375" spans="84:85" hidden="1">
      <c r="CF375" t="s">
        <v>459</v>
      </c>
      <c r="CG375" t="s">
        <v>1451</v>
      </c>
    </row>
    <row r="376" spans="84:85" hidden="1">
      <c r="CF376" t="s">
        <v>460</v>
      </c>
      <c r="CG376" t="s">
        <v>1452</v>
      </c>
    </row>
    <row r="377" spans="84:85" hidden="1">
      <c r="CF377" t="s">
        <v>461</v>
      </c>
      <c r="CG377" t="s">
        <v>1453</v>
      </c>
    </row>
    <row r="378" spans="84:85" hidden="1">
      <c r="CF378" t="s">
        <v>462</v>
      </c>
      <c r="CG378" t="s">
        <v>1454</v>
      </c>
    </row>
    <row r="379" spans="84:85" hidden="1">
      <c r="CF379" t="s">
        <v>463</v>
      </c>
      <c r="CG379" t="s">
        <v>1455</v>
      </c>
    </row>
    <row r="380" spans="84:85" hidden="1">
      <c r="CF380" t="s">
        <v>464</v>
      </c>
      <c r="CG380" t="s">
        <v>1456</v>
      </c>
    </row>
    <row r="381" spans="84:85" hidden="1">
      <c r="CF381" t="s">
        <v>465</v>
      </c>
      <c r="CG381" t="s">
        <v>1457</v>
      </c>
    </row>
    <row r="382" spans="84:85" hidden="1">
      <c r="CF382" t="s">
        <v>466</v>
      </c>
      <c r="CG382" t="s">
        <v>1458</v>
      </c>
    </row>
    <row r="383" spans="84:85" hidden="1">
      <c r="CF383" t="s">
        <v>467</v>
      </c>
      <c r="CG383" t="s">
        <v>1459</v>
      </c>
    </row>
    <row r="384" spans="84:85" hidden="1">
      <c r="CF384" t="s">
        <v>468</v>
      </c>
      <c r="CG384" t="s">
        <v>1460</v>
      </c>
    </row>
    <row r="385" spans="84:85" hidden="1">
      <c r="CF385" t="s">
        <v>469</v>
      </c>
      <c r="CG385" t="s">
        <v>1461</v>
      </c>
    </row>
    <row r="386" spans="84:85" hidden="1">
      <c r="CF386" t="s">
        <v>470</v>
      </c>
      <c r="CG386" t="s">
        <v>1462</v>
      </c>
    </row>
    <row r="387" spans="84:85" hidden="1">
      <c r="CF387" t="s">
        <v>471</v>
      </c>
      <c r="CG387" t="s">
        <v>1463</v>
      </c>
    </row>
    <row r="388" spans="84:85" hidden="1">
      <c r="CF388" t="s">
        <v>472</v>
      </c>
      <c r="CG388" t="s">
        <v>1464</v>
      </c>
    </row>
    <row r="389" spans="84:85" hidden="1">
      <c r="CF389" t="s">
        <v>473</v>
      </c>
      <c r="CG389" t="s">
        <v>1465</v>
      </c>
    </row>
    <row r="390" spans="84:85" hidden="1">
      <c r="CF390" t="s">
        <v>474</v>
      </c>
      <c r="CG390" t="s">
        <v>1466</v>
      </c>
    </row>
    <row r="391" spans="84:85" hidden="1">
      <c r="CF391" t="s">
        <v>475</v>
      </c>
      <c r="CG391" t="s">
        <v>1467</v>
      </c>
    </row>
    <row r="392" spans="84:85" hidden="1">
      <c r="CF392" t="s">
        <v>476</v>
      </c>
      <c r="CG392" t="s">
        <v>1468</v>
      </c>
    </row>
    <row r="393" spans="84:85" hidden="1">
      <c r="CF393" t="s">
        <v>477</v>
      </c>
      <c r="CG393" t="s">
        <v>1469</v>
      </c>
    </row>
    <row r="394" spans="84:85" hidden="1">
      <c r="CF394" t="s">
        <v>478</v>
      </c>
      <c r="CG394" t="s">
        <v>1470</v>
      </c>
    </row>
    <row r="395" spans="84:85" hidden="1">
      <c r="CF395" t="s">
        <v>479</v>
      </c>
      <c r="CG395" t="s">
        <v>1471</v>
      </c>
    </row>
    <row r="396" spans="84:85" hidden="1">
      <c r="CF396" t="s">
        <v>480</v>
      </c>
      <c r="CG396" t="s">
        <v>1472</v>
      </c>
    </row>
    <row r="397" spans="84:85" hidden="1">
      <c r="CF397" t="s">
        <v>481</v>
      </c>
      <c r="CG397" t="s">
        <v>1473</v>
      </c>
    </row>
    <row r="398" spans="84:85" hidden="1">
      <c r="CF398" t="s">
        <v>482</v>
      </c>
      <c r="CG398" t="s">
        <v>1474</v>
      </c>
    </row>
    <row r="399" spans="84:85" hidden="1">
      <c r="CF399" t="s">
        <v>483</v>
      </c>
      <c r="CG399" t="s">
        <v>1475</v>
      </c>
    </row>
    <row r="400" spans="84:85" hidden="1">
      <c r="CF400" t="s">
        <v>484</v>
      </c>
      <c r="CG400" t="s">
        <v>1476</v>
      </c>
    </row>
    <row r="401" spans="84:85" hidden="1">
      <c r="CF401" t="s">
        <v>485</v>
      </c>
      <c r="CG401" t="s">
        <v>1477</v>
      </c>
    </row>
    <row r="402" spans="84:85" hidden="1">
      <c r="CF402" t="s">
        <v>486</v>
      </c>
      <c r="CG402" t="s">
        <v>1478</v>
      </c>
    </row>
    <row r="403" spans="84:85" hidden="1">
      <c r="CF403" t="s">
        <v>487</v>
      </c>
      <c r="CG403" t="s">
        <v>1479</v>
      </c>
    </row>
    <row r="404" spans="84:85" hidden="1">
      <c r="CF404" t="s">
        <v>488</v>
      </c>
      <c r="CG404" t="s">
        <v>1480</v>
      </c>
    </row>
    <row r="405" spans="84:85" hidden="1">
      <c r="CF405" t="s">
        <v>489</v>
      </c>
      <c r="CG405" t="s">
        <v>1481</v>
      </c>
    </row>
    <row r="406" spans="84:85" hidden="1">
      <c r="CF406" t="s">
        <v>490</v>
      </c>
      <c r="CG406" t="s">
        <v>1482</v>
      </c>
    </row>
    <row r="407" spans="84:85" hidden="1">
      <c r="CF407" t="s">
        <v>491</v>
      </c>
      <c r="CG407" t="s">
        <v>1483</v>
      </c>
    </row>
    <row r="408" spans="84:85" hidden="1">
      <c r="CF408" t="s">
        <v>492</v>
      </c>
      <c r="CG408" t="s">
        <v>1484</v>
      </c>
    </row>
    <row r="409" spans="84:85" hidden="1">
      <c r="CF409" t="s">
        <v>493</v>
      </c>
      <c r="CG409" t="s">
        <v>1485</v>
      </c>
    </row>
    <row r="410" spans="84:85" hidden="1">
      <c r="CF410" t="s">
        <v>494</v>
      </c>
      <c r="CG410" t="s">
        <v>1486</v>
      </c>
    </row>
    <row r="411" spans="84:85" hidden="1">
      <c r="CF411" t="s">
        <v>495</v>
      </c>
      <c r="CG411" t="s">
        <v>1487</v>
      </c>
    </row>
    <row r="412" spans="84:85" hidden="1">
      <c r="CF412" t="s">
        <v>496</v>
      </c>
      <c r="CG412" t="s">
        <v>1488</v>
      </c>
    </row>
    <row r="413" spans="84:85" hidden="1">
      <c r="CF413" t="s">
        <v>497</v>
      </c>
      <c r="CG413" t="s">
        <v>1489</v>
      </c>
    </row>
    <row r="414" spans="84:85" hidden="1">
      <c r="CF414" t="s">
        <v>498</v>
      </c>
      <c r="CG414" t="s">
        <v>1490</v>
      </c>
    </row>
    <row r="415" spans="84:85" hidden="1">
      <c r="CF415" t="s">
        <v>499</v>
      </c>
      <c r="CG415" t="s">
        <v>1491</v>
      </c>
    </row>
    <row r="416" spans="84:85" hidden="1">
      <c r="CF416" t="s">
        <v>500</v>
      </c>
      <c r="CG416" t="s">
        <v>1492</v>
      </c>
    </row>
    <row r="417" spans="84:85" hidden="1">
      <c r="CF417" t="s">
        <v>501</v>
      </c>
      <c r="CG417" t="s">
        <v>1493</v>
      </c>
    </row>
    <row r="418" spans="84:85" hidden="1">
      <c r="CF418" t="s">
        <v>502</v>
      </c>
      <c r="CG418" t="s">
        <v>1494</v>
      </c>
    </row>
    <row r="419" spans="84:85" hidden="1">
      <c r="CF419" t="s">
        <v>503</v>
      </c>
      <c r="CG419" t="s">
        <v>1495</v>
      </c>
    </row>
    <row r="420" spans="84:85" hidden="1">
      <c r="CF420" t="s">
        <v>504</v>
      </c>
      <c r="CG420" t="s">
        <v>1496</v>
      </c>
    </row>
    <row r="421" spans="84:85" hidden="1">
      <c r="CF421" t="s">
        <v>505</v>
      </c>
      <c r="CG421" t="s">
        <v>1497</v>
      </c>
    </row>
    <row r="422" spans="84:85" hidden="1">
      <c r="CF422" t="s">
        <v>506</v>
      </c>
      <c r="CG422" t="s">
        <v>1498</v>
      </c>
    </row>
    <row r="423" spans="84:85" hidden="1">
      <c r="CF423" t="s">
        <v>507</v>
      </c>
      <c r="CG423" t="s">
        <v>1499</v>
      </c>
    </row>
    <row r="424" spans="84:85" hidden="1">
      <c r="CF424" t="s">
        <v>508</v>
      </c>
      <c r="CG424" t="s">
        <v>1500</v>
      </c>
    </row>
    <row r="425" spans="84:85" hidden="1">
      <c r="CF425" t="s">
        <v>509</v>
      </c>
      <c r="CG425" t="s">
        <v>1501</v>
      </c>
    </row>
    <row r="426" spans="84:85" hidden="1">
      <c r="CF426" t="s">
        <v>510</v>
      </c>
      <c r="CG426" t="s">
        <v>1502</v>
      </c>
    </row>
    <row r="427" spans="84:85" hidden="1">
      <c r="CF427" t="s">
        <v>511</v>
      </c>
      <c r="CG427" t="s">
        <v>1503</v>
      </c>
    </row>
    <row r="428" spans="84:85" hidden="1">
      <c r="CF428" t="s">
        <v>512</v>
      </c>
      <c r="CG428" t="s">
        <v>1504</v>
      </c>
    </row>
    <row r="429" spans="84:85" hidden="1">
      <c r="CF429" t="s">
        <v>513</v>
      </c>
      <c r="CG429" t="s">
        <v>1505</v>
      </c>
    </row>
    <row r="430" spans="84:85" hidden="1">
      <c r="CF430" t="s">
        <v>514</v>
      </c>
      <c r="CG430" t="s">
        <v>1506</v>
      </c>
    </row>
    <row r="431" spans="84:85" hidden="1">
      <c r="CF431" t="s">
        <v>515</v>
      </c>
      <c r="CG431" t="s">
        <v>1507</v>
      </c>
    </row>
    <row r="432" spans="84:85" hidden="1">
      <c r="CF432" t="s">
        <v>516</v>
      </c>
      <c r="CG432" t="s">
        <v>1508</v>
      </c>
    </row>
    <row r="433" spans="84:85" hidden="1">
      <c r="CF433" t="s">
        <v>517</v>
      </c>
      <c r="CG433" t="s">
        <v>1509</v>
      </c>
    </row>
    <row r="434" spans="84:85" hidden="1">
      <c r="CF434" t="s">
        <v>518</v>
      </c>
      <c r="CG434" t="s">
        <v>1510</v>
      </c>
    </row>
    <row r="435" spans="84:85" hidden="1">
      <c r="CF435" t="s">
        <v>519</v>
      </c>
      <c r="CG435" t="s">
        <v>64</v>
      </c>
    </row>
    <row r="436" spans="84:85" hidden="1">
      <c r="CF436" t="s">
        <v>520</v>
      </c>
      <c r="CG436" t="s">
        <v>1511</v>
      </c>
    </row>
    <row r="437" spans="84:85" hidden="1">
      <c r="CF437" t="s">
        <v>521</v>
      </c>
      <c r="CG437" t="s">
        <v>1512</v>
      </c>
    </row>
    <row r="438" spans="84:85" hidden="1">
      <c r="CF438" t="s">
        <v>522</v>
      </c>
      <c r="CG438" t="s">
        <v>1513</v>
      </c>
    </row>
    <row r="439" spans="84:85" hidden="1">
      <c r="CF439" t="s">
        <v>523</v>
      </c>
      <c r="CG439" t="s">
        <v>1514</v>
      </c>
    </row>
    <row r="440" spans="84:85" hidden="1">
      <c r="CF440" t="s">
        <v>524</v>
      </c>
      <c r="CG440" t="s">
        <v>1515</v>
      </c>
    </row>
    <row r="441" spans="84:85" hidden="1">
      <c r="CF441" t="s">
        <v>525</v>
      </c>
      <c r="CG441" t="s">
        <v>1516</v>
      </c>
    </row>
    <row r="442" spans="84:85" hidden="1">
      <c r="CF442" t="s">
        <v>526</v>
      </c>
      <c r="CG442" t="s">
        <v>1517</v>
      </c>
    </row>
    <row r="443" spans="84:85" hidden="1">
      <c r="CF443" t="s">
        <v>527</v>
      </c>
      <c r="CG443" t="s">
        <v>1518</v>
      </c>
    </row>
    <row r="444" spans="84:85" hidden="1">
      <c r="CF444" t="s">
        <v>528</v>
      </c>
      <c r="CG444" t="s">
        <v>1519</v>
      </c>
    </row>
    <row r="445" spans="84:85" hidden="1">
      <c r="CF445" t="s">
        <v>529</v>
      </c>
      <c r="CG445" t="s">
        <v>1520</v>
      </c>
    </row>
    <row r="446" spans="84:85" hidden="1">
      <c r="CF446" t="s">
        <v>530</v>
      </c>
      <c r="CG446" t="s">
        <v>1521</v>
      </c>
    </row>
    <row r="447" spans="84:85" hidden="1">
      <c r="CF447" t="s">
        <v>531</v>
      </c>
      <c r="CG447" t="s">
        <v>1522</v>
      </c>
    </row>
    <row r="448" spans="84:85" hidden="1">
      <c r="CF448" t="s">
        <v>532</v>
      </c>
      <c r="CG448" t="s">
        <v>1523</v>
      </c>
    </row>
    <row r="449" spans="84:85" hidden="1">
      <c r="CF449" t="s">
        <v>533</v>
      </c>
      <c r="CG449" t="s">
        <v>1524</v>
      </c>
    </row>
    <row r="450" spans="84:85" hidden="1">
      <c r="CF450" t="s">
        <v>534</v>
      </c>
      <c r="CG450" t="s">
        <v>1525</v>
      </c>
    </row>
    <row r="451" spans="84:85" hidden="1">
      <c r="CF451" t="s">
        <v>535</v>
      </c>
      <c r="CG451" t="s">
        <v>1526</v>
      </c>
    </row>
    <row r="452" spans="84:85" hidden="1">
      <c r="CF452" t="s">
        <v>536</v>
      </c>
      <c r="CG452" t="s">
        <v>1527</v>
      </c>
    </row>
    <row r="453" spans="84:85" hidden="1">
      <c r="CF453" t="s">
        <v>537</v>
      </c>
      <c r="CG453" t="s">
        <v>1528</v>
      </c>
    </row>
    <row r="454" spans="84:85" hidden="1">
      <c r="CF454" t="s">
        <v>538</v>
      </c>
      <c r="CG454" t="s">
        <v>1529</v>
      </c>
    </row>
    <row r="455" spans="84:85" hidden="1">
      <c r="CF455" t="s">
        <v>539</v>
      </c>
      <c r="CG455" t="s">
        <v>1530</v>
      </c>
    </row>
    <row r="456" spans="84:85" hidden="1">
      <c r="CF456" t="s">
        <v>540</v>
      </c>
      <c r="CG456" t="s">
        <v>1531</v>
      </c>
    </row>
    <row r="457" spans="84:85" hidden="1">
      <c r="CF457" t="s">
        <v>541</v>
      </c>
      <c r="CG457" t="s">
        <v>1532</v>
      </c>
    </row>
    <row r="458" spans="84:85" hidden="1">
      <c r="CF458" t="s">
        <v>542</v>
      </c>
      <c r="CG458" t="s">
        <v>1533</v>
      </c>
    </row>
    <row r="459" spans="84:85" hidden="1">
      <c r="CF459" t="s">
        <v>543</v>
      </c>
      <c r="CG459" t="s">
        <v>1534</v>
      </c>
    </row>
    <row r="460" spans="84:85" hidden="1">
      <c r="CF460" t="s">
        <v>544</v>
      </c>
      <c r="CG460" t="s">
        <v>1535</v>
      </c>
    </row>
    <row r="461" spans="84:85" hidden="1">
      <c r="CF461" t="s">
        <v>545</v>
      </c>
      <c r="CG461" t="s">
        <v>1536</v>
      </c>
    </row>
    <row r="462" spans="84:85" hidden="1">
      <c r="CF462" t="s">
        <v>546</v>
      </c>
      <c r="CG462" t="s">
        <v>1537</v>
      </c>
    </row>
    <row r="463" spans="84:85" hidden="1">
      <c r="CF463" t="s">
        <v>547</v>
      </c>
      <c r="CG463" t="s">
        <v>1538</v>
      </c>
    </row>
    <row r="464" spans="84:85" hidden="1">
      <c r="CF464" t="s">
        <v>548</v>
      </c>
      <c r="CG464" t="s">
        <v>1539</v>
      </c>
    </row>
    <row r="465" spans="84:85" hidden="1">
      <c r="CF465" t="s">
        <v>549</v>
      </c>
      <c r="CG465" t="s">
        <v>1540</v>
      </c>
    </row>
    <row r="466" spans="84:85" hidden="1">
      <c r="CF466" t="s">
        <v>550</v>
      </c>
      <c r="CG466" t="s">
        <v>1541</v>
      </c>
    </row>
    <row r="467" spans="84:85" hidden="1">
      <c r="CF467" t="s">
        <v>551</v>
      </c>
      <c r="CG467" t="s">
        <v>1542</v>
      </c>
    </row>
    <row r="468" spans="84:85" hidden="1">
      <c r="CF468" t="s">
        <v>552</v>
      </c>
      <c r="CG468" t="s">
        <v>1543</v>
      </c>
    </row>
    <row r="469" spans="84:85" hidden="1">
      <c r="CF469" t="s">
        <v>553</v>
      </c>
      <c r="CG469" t="s">
        <v>1544</v>
      </c>
    </row>
    <row r="470" spans="84:85" hidden="1">
      <c r="CF470" t="s">
        <v>554</v>
      </c>
      <c r="CG470" t="s">
        <v>1545</v>
      </c>
    </row>
    <row r="471" spans="84:85" hidden="1">
      <c r="CF471" t="s">
        <v>555</v>
      </c>
      <c r="CG471" t="s">
        <v>1546</v>
      </c>
    </row>
    <row r="472" spans="84:85" hidden="1">
      <c r="CF472" t="s">
        <v>556</v>
      </c>
      <c r="CG472" t="s">
        <v>1547</v>
      </c>
    </row>
    <row r="473" spans="84:85" hidden="1">
      <c r="CF473" t="s">
        <v>557</v>
      </c>
      <c r="CG473" t="s">
        <v>1548</v>
      </c>
    </row>
    <row r="474" spans="84:85" hidden="1">
      <c r="CF474" t="s">
        <v>558</v>
      </c>
      <c r="CG474" t="s">
        <v>1549</v>
      </c>
    </row>
    <row r="475" spans="84:85" hidden="1">
      <c r="CF475" t="s">
        <v>559</v>
      </c>
      <c r="CG475" t="s">
        <v>1550</v>
      </c>
    </row>
    <row r="476" spans="84:85" hidden="1">
      <c r="CF476" t="s">
        <v>560</v>
      </c>
      <c r="CG476" t="s">
        <v>1551</v>
      </c>
    </row>
    <row r="477" spans="84:85" hidden="1">
      <c r="CF477" t="s">
        <v>561</v>
      </c>
      <c r="CG477" t="s">
        <v>1552</v>
      </c>
    </row>
    <row r="478" spans="84:85" hidden="1">
      <c r="CF478" t="s">
        <v>562</v>
      </c>
      <c r="CG478" t="s">
        <v>1553</v>
      </c>
    </row>
    <row r="479" spans="84:85" hidden="1">
      <c r="CF479" t="s">
        <v>563</v>
      </c>
      <c r="CG479" t="s">
        <v>1554</v>
      </c>
    </row>
    <row r="480" spans="84:85" hidden="1">
      <c r="CF480" t="s">
        <v>564</v>
      </c>
      <c r="CG480" t="s">
        <v>1555</v>
      </c>
    </row>
    <row r="481" spans="84:85" hidden="1">
      <c r="CF481" t="s">
        <v>565</v>
      </c>
      <c r="CG481" t="s">
        <v>1556</v>
      </c>
    </row>
    <row r="482" spans="84:85" hidden="1">
      <c r="CF482" t="s">
        <v>566</v>
      </c>
      <c r="CG482" t="s">
        <v>1557</v>
      </c>
    </row>
    <row r="483" spans="84:85" hidden="1">
      <c r="CF483" t="s">
        <v>567</v>
      </c>
      <c r="CG483" t="s">
        <v>1558</v>
      </c>
    </row>
    <row r="484" spans="84:85" hidden="1">
      <c r="CF484" t="s">
        <v>568</v>
      </c>
      <c r="CG484" t="s">
        <v>1559</v>
      </c>
    </row>
    <row r="485" spans="84:85" hidden="1">
      <c r="CF485" t="s">
        <v>569</v>
      </c>
      <c r="CG485" t="s">
        <v>1560</v>
      </c>
    </row>
    <row r="486" spans="84:85" hidden="1">
      <c r="CF486" t="s">
        <v>570</v>
      </c>
      <c r="CG486" t="s">
        <v>1561</v>
      </c>
    </row>
    <row r="487" spans="84:85" hidden="1">
      <c r="CF487" t="s">
        <v>571</v>
      </c>
      <c r="CG487" t="s">
        <v>1562</v>
      </c>
    </row>
    <row r="488" spans="84:85" hidden="1">
      <c r="CF488" t="s">
        <v>572</v>
      </c>
      <c r="CG488" t="s">
        <v>1563</v>
      </c>
    </row>
    <row r="489" spans="84:85" hidden="1">
      <c r="CF489" t="s">
        <v>573</v>
      </c>
      <c r="CG489" t="s">
        <v>1564</v>
      </c>
    </row>
    <row r="490" spans="84:85" hidden="1">
      <c r="CF490" t="s">
        <v>574</v>
      </c>
      <c r="CG490" t="s">
        <v>1565</v>
      </c>
    </row>
    <row r="491" spans="84:85" hidden="1">
      <c r="CF491" t="s">
        <v>575</v>
      </c>
      <c r="CG491" t="s">
        <v>67</v>
      </c>
    </row>
    <row r="492" spans="84:85" hidden="1">
      <c r="CF492" t="s">
        <v>576</v>
      </c>
      <c r="CG492" t="s">
        <v>1566</v>
      </c>
    </row>
    <row r="493" spans="84:85" hidden="1">
      <c r="CF493" t="s">
        <v>577</v>
      </c>
      <c r="CG493" t="s">
        <v>1567</v>
      </c>
    </row>
    <row r="494" spans="84:85" hidden="1">
      <c r="CF494" t="s">
        <v>578</v>
      </c>
      <c r="CG494" t="s">
        <v>1568</v>
      </c>
    </row>
    <row r="495" spans="84:85" hidden="1">
      <c r="CF495" t="s">
        <v>579</v>
      </c>
      <c r="CG495" t="s">
        <v>1569</v>
      </c>
    </row>
    <row r="496" spans="84:85" hidden="1">
      <c r="CF496" t="s">
        <v>580</v>
      </c>
      <c r="CG496" t="s">
        <v>1570</v>
      </c>
    </row>
    <row r="497" spans="84:85" hidden="1">
      <c r="CF497" t="s">
        <v>581</v>
      </c>
      <c r="CG497" t="s">
        <v>1571</v>
      </c>
    </row>
    <row r="498" spans="84:85" hidden="1">
      <c r="CF498" t="s">
        <v>582</v>
      </c>
      <c r="CG498" t="s">
        <v>1572</v>
      </c>
    </row>
    <row r="499" spans="84:85" hidden="1">
      <c r="CF499" t="s">
        <v>583</v>
      </c>
      <c r="CG499" t="s">
        <v>1573</v>
      </c>
    </row>
    <row r="500" spans="84:85" hidden="1">
      <c r="CF500" t="s">
        <v>584</v>
      </c>
      <c r="CG500" t="s">
        <v>1574</v>
      </c>
    </row>
    <row r="501" spans="84:85" hidden="1">
      <c r="CF501" t="s">
        <v>585</v>
      </c>
      <c r="CG501" t="s">
        <v>1575</v>
      </c>
    </row>
    <row r="502" spans="84:85" hidden="1">
      <c r="CF502" t="s">
        <v>586</v>
      </c>
      <c r="CG502" t="s">
        <v>1576</v>
      </c>
    </row>
    <row r="503" spans="84:85" hidden="1">
      <c r="CF503" t="s">
        <v>587</v>
      </c>
      <c r="CG503" t="s">
        <v>1577</v>
      </c>
    </row>
    <row r="504" spans="84:85" hidden="1">
      <c r="CF504" t="s">
        <v>588</v>
      </c>
      <c r="CG504" t="s">
        <v>1578</v>
      </c>
    </row>
    <row r="505" spans="84:85" hidden="1">
      <c r="CF505" t="s">
        <v>589</v>
      </c>
      <c r="CG505" t="s">
        <v>1579</v>
      </c>
    </row>
    <row r="506" spans="84:85" hidden="1">
      <c r="CF506" t="s">
        <v>590</v>
      </c>
      <c r="CG506" t="s">
        <v>1580</v>
      </c>
    </row>
    <row r="507" spans="84:85" hidden="1">
      <c r="CF507" t="s">
        <v>591</v>
      </c>
      <c r="CG507" t="s">
        <v>1581</v>
      </c>
    </row>
    <row r="508" spans="84:85" hidden="1">
      <c r="CF508" t="s">
        <v>592</v>
      </c>
      <c r="CG508" t="s">
        <v>1582</v>
      </c>
    </row>
    <row r="509" spans="84:85" hidden="1">
      <c r="CF509" t="s">
        <v>593</v>
      </c>
      <c r="CG509" t="s">
        <v>1583</v>
      </c>
    </row>
    <row r="510" spans="84:85" hidden="1">
      <c r="CF510" t="s">
        <v>594</v>
      </c>
      <c r="CG510" t="s">
        <v>1584</v>
      </c>
    </row>
    <row r="511" spans="84:85" hidden="1">
      <c r="CF511" t="s">
        <v>595</v>
      </c>
      <c r="CG511" t="s">
        <v>1585</v>
      </c>
    </row>
    <row r="512" spans="84:85" hidden="1">
      <c r="CF512" t="s">
        <v>596</v>
      </c>
      <c r="CG512" t="s">
        <v>1586</v>
      </c>
    </row>
    <row r="513" spans="84:85" hidden="1">
      <c r="CF513" t="s">
        <v>597</v>
      </c>
      <c r="CG513" t="s">
        <v>1587</v>
      </c>
    </row>
    <row r="514" spans="84:85" hidden="1">
      <c r="CF514" t="s">
        <v>598</v>
      </c>
      <c r="CG514" t="s">
        <v>1588</v>
      </c>
    </row>
    <row r="515" spans="84:85" hidden="1">
      <c r="CF515" t="s">
        <v>599</v>
      </c>
      <c r="CG515" t="s">
        <v>1589</v>
      </c>
    </row>
    <row r="516" spans="84:85" hidden="1">
      <c r="CF516" t="s">
        <v>600</v>
      </c>
      <c r="CG516" t="s">
        <v>1590</v>
      </c>
    </row>
    <row r="517" spans="84:85" hidden="1">
      <c r="CF517" t="s">
        <v>601</v>
      </c>
      <c r="CG517" t="s">
        <v>1591</v>
      </c>
    </row>
    <row r="518" spans="84:85" hidden="1">
      <c r="CF518" t="s">
        <v>602</v>
      </c>
      <c r="CG518" t="s">
        <v>1592</v>
      </c>
    </row>
    <row r="519" spans="84:85" hidden="1">
      <c r="CF519" t="s">
        <v>603</v>
      </c>
      <c r="CG519" t="s">
        <v>1593</v>
      </c>
    </row>
    <row r="520" spans="84:85" hidden="1">
      <c r="CF520" t="s">
        <v>604</v>
      </c>
      <c r="CG520" t="s">
        <v>1594</v>
      </c>
    </row>
    <row r="521" spans="84:85" hidden="1">
      <c r="CF521" t="s">
        <v>605</v>
      </c>
      <c r="CG521" t="s">
        <v>1595</v>
      </c>
    </row>
    <row r="522" spans="84:85" hidden="1">
      <c r="CF522" t="s">
        <v>606</v>
      </c>
      <c r="CG522" t="s">
        <v>1596</v>
      </c>
    </row>
    <row r="523" spans="84:85" hidden="1">
      <c r="CF523" t="s">
        <v>607</v>
      </c>
      <c r="CG523" t="s">
        <v>1597</v>
      </c>
    </row>
    <row r="524" spans="84:85" hidden="1">
      <c r="CF524" t="s">
        <v>608</v>
      </c>
      <c r="CG524" t="s">
        <v>1598</v>
      </c>
    </row>
    <row r="525" spans="84:85" hidden="1">
      <c r="CF525" t="s">
        <v>609</v>
      </c>
      <c r="CG525" t="s">
        <v>1599</v>
      </c>
    </row>
    <row r="526" spans="84:85" hidden="1">
      <c r="CF526" t="s">
        <v>610</v>
      </c>
      <c r="CG526" t="s">
        <v>1600</v>
      </c>
    </row>
    <row r="527" spans="84:85" hidden="1">
      <c r="CF527" t="s">
        <v>611</v>
      </c>
      <c r="CG527" t="s">
        <v>1601</v>
      </c>
    </row>
    <row r="528" spans="84:85" hidden="1">
      <c r="CF528" t="s">
        <v>612</v>
      </c>
      <c r="CG528" t="s">
        <v>1602</v>
      </c>
    </row>
    <row r="529" spans="84:85" hidden="1">
      <c r="CF529" t="s">
        <v>613</v>
      </c>
      <c r="CG529" t="s">
        <v>1603</v>
      </c>
    </row>
    <row r="530" spans="84:85" hidden="1">
      <c r="CF530" t="s">
        <v>614</v>
      </c>
      <c r="CG530" t="s">
        <v>1604</v>
      </c>
    </row>
    <row r="531" spans="84:85" hidden="1">
      <c r="CF531" t="s">
        <v>615</v>
      </c>
      <c r="CG531" t="s">
        <v>1605</v>
      </c>
    </row>
    <row r="532" spans="84:85" hidden="1">
      <c r="CF532" t="s">
        <v>616</v>
      </c>
      <c r="CG532" t="s">
        <v>1606</v>
      </c>
    </row>
    <row r="533" spans="84:85" hidden="1">
      <c r="CF533" t="s">
        <v>617</v>
      </c>
      <c r="CG533" t="s">
        <v>1607</v>
      </c>
    </row>
    <row r="534" spans="84:85" hidden="1">
      <c r="CF534" t="s">
        <v>618</v>
      </c>
      <c r="CG534" t="s">
        <v>70</v>
      </c>
    </row>
    <row r="535" spans="84:85" hidden="1">
      <c r="CF535" t="s">
        <v>619</v>
      </c>
      <c r="CG535" t="s">
        <v>1608</v>
      </c>
    </row>
    <row r="536" spans="84:85" hidden="1">
      <c r="CF536" t="s">
        <v>620</v>
      </c>
      <c r="CG536" t="s">
        <v>1609</v>
      </c>
    </row>
    <row r="537" spans="84:85" hidden="1">
      <c r="CF537" t="s">
        <v>621</v>
      </c>
      <c r="CG537" t="s">
        <v>1610</v>
      </c>
    </row>
    <row r="538" spans="84:85" hidden="1">
      <c r="CF538" t="s">
        <v>622</v>
      </c>
      <c r="CG538" t="s">
        <v>1611</v>
      </c>
    </row>
    <row r="539" spans="84:85" hidden="1">
      <c r="CF539" t="s">
        <v>623</v>
      </c>
      <c r="CG539" t="s">
        <v>1612</v>
      </c>
    </row>
    <row r="540" spans="84:85" hidden="1">
      <c r="CF540" t="s">
        <v>624</v>
      </c>
      <c r="CG540" t="s">
        <v>1613</v>
      </c>
    </row>
    <row r="541" spans="84:85" hidden="1">
      <c r="CF541" t="s">
        <v>625</v>
      </c>
      <c r="CG541" t="s">
        <v>1614</v>
      </c>
    </row>
    <row r="542" spans="84:85" hidden="1">
      <c r="CF542" t="s">
        <v>626</v>
      </c>
      <c r="CG542" t="s">
        <v>1615</v>
      </c>
    </row>
    <row r="543" spans="84:85" hidden="1">
      <c r="CF543" t="s">
        <v>627</v>
      </c>
      <c r="CG543" t="s">
        <v>1616</v>
      </c>
    </row>
    <row r="544" spans="84:85" hidden="1">
      <c r="CF544" t="s">
        <v>628</v>
      </c>
      <c r="CG544" t="s">
        <v>1617</v>
      </c>
    </row>
    <row r="545" spans="84:85" hidden="1">
      <c r="CF545" t="s">
        <v>629</v>
      </c>
      <c r="CG545" t="s">
        <v>1618</v>
      </c>
    </row>
    <row r="546" spans="84:85" hidden="1">
      <c r="CF546" t="s">
        <v>630</v>
      </c>
      <c r="CG546" t="s">
        <v>1619</v>
      </c>
    </row>
    <row r="547" spans="84:85" hidden="1">
      <c r="CF547" t="s">
        <v>631</v>
      </c>
      <c r="CG547" t="s">
        <v>1620</v>
      </c>
    </row>
    <row r="548" spans="84:85" hidden="1">
      <c r="CF548" t="s">
        <v>632</v>
      </c>
      <c r="CG548" t="s">
        <v>1621</v>
      </c>
    </row>
    <row r="549" spans="84:85" hidden="1">
      <c r="CF549" t="s">
        <v>633</v>
      </c>
      <c r="CG549" t="s">
        <v>1622</v>
      </c>
    </row>
    <row r="550" spans="84:85" hidden="1">
      <c r="CF550" t="s">
        <v>634</v>
      </c>
      <c r="CG550" t="s">
        <v>1623</v>
      </c>
    </row>
    <row r="551" spans="84:85" hidden="1">
      <c r="CF551" t="s">
        <v>635</v>
      </c>
      <c r="CG551" t="s">
        <v>1624</v>
      </c>
    </row>
    <row r="552" spans="84:85" hidden="1">
      <c r="CF552" t="s">
        <v>636</v>
      </c>
      <c r="CG552" t="s">
        <v>1625</v>
      </c>
    </row>
    <row r="553" spans="84:85" hidden="1">
      <c r="CF553" t="s">
        <v>637</v>
      </c>
      <c r="CG553" t="s">
        <v>1626</v>
      </c>
    </row>
    <row r="554" spans="84:85" hidden="1">
      <c r="CF554" t="s">
        <v>638</v>
      </c>
      <c r="CG554" t="s">
        <v>1627</v>
      </c>
    </row>
    <row r="555" spans="84:85" hidden="1">
      <c r="CF555" t="s">
        <v>639</v>
      </c>
      <c r="CG555" t="s">
        <v>1628</v>
      </c>
    </row>
    <row r="556" spans="84:85" hidden="1">
      <c r="CF556" t="s">
        <v>640</v>
      </c>
      <c r="CG556" t="s">
        <v>1629</v>
      </c>
    </row>
    <row r="557" spans="84:85" hidden="1">
      <c r="CF557" t="s">
        <v>641</v>
      </c>
      <c r="CG557" t="s">
        <v>1630</v>
      </c>
    </row>
    <row r="558" spans="84:85" hidden="1">
      <c r="CF558" t="s">
        <v>642</v>
      </c>
      <c r="CG558" t="s">
        <v>1631</v>
      </c>
    </row>
    <row r="559" spans="84:85" hidden="1">
      <c r="CF559" t="s">
        <v>643</v>
      </c>
      <c r="CG559" t="s">
        <v>1632</v>
      </c>
    </row>
    <row r="560" spans="84:85" hidden="1">
      <c r="CF560" t="s">
        <v>644</v>
      </c>
      <c r="CG560" t="s">
        <v>1633</v>
      </c>
    </row>
    <row r="561" spans="84:85" hidden="1">
      <c r="CF561" t="s">
        <v>645</v>
      </c>
      <c r="CG561" t="s">
        <v>1634</v>
      </c>
    </row>
    <row r="562" spans="84:85" hidden="1">
      <c r="CF562" t="s">
        <v>646</v>
      </c>
      <c r="CG562" t="s">
        <v>1635</v>
      </c>
    </row>
    <row r="563" spans="84:85" hidden="1">
      <c r="CF563" t="s">
        <v>647</v>
      </c>
      <c r="CG563" t="s">
        <v>1636</v>
      </c>
    </row>
    <row r="564" spans="84:85" hidden="1">
      <c r="CF564" t="s">
        <v>648</v>
      </c>
      <c r="CG564" t="s">
        <v>1637</v>
      </c>
    </row>
    <row r="565" spans="84:85" hidden="1">
      <c r="CF565" t="s">
        <v>649</v>
      </c>
      <c r="CG565" t="s">
        <v>1638</v>
      </c>
    </row>
    <row r="566" spans="84:85" hidden="1">
      <c r="CF566" t="s">
        <v>650</v>
      </c>
      <c r="CG566" t="s">
        <v>1639</v>
      </c>
    </row>
    <row r="567" spans="84:85" hidden="1">
      <c r="CF567" t="s">
        <v>651</v>
      </c>
      <c r="CG567" t="s">
        <v>73</v>
      </c>
    </row>
    <row r="568" spans="84:85" hidden="1">
      <c r="CF568" t="s">
        <v>652</v>
      </c>
      <c r="CG568" t="s">
        <v>1640</v>
      </c>
    </row>
    <row r="569" spans="84:85" hidden="1">
      <c r="CF569" t="s">
        <v>653</v>
      </c>
      <c r="CG569" t="s">
        <v>1641</v>
      </c>
    </row>
    <row r="570" spans="84:85" hidden="1">
      <c r="CF570" t="s">
        <v>654</v>
      </c>
      <c r="CG570" t="s">
        <v>1642</v>
      </c>
    </row>
    <row r="571" spans="84:85" hidden="1">
      <c r="CF571" t="s">
        <v>655</v>
      </c>
      <c r="CG571" t="s">
        <v>1643</v>
      </c>
    </row>
    <row r="572" spans="84:85" hidden="1">
      <c r="CF572" t="s">
        <v>656</v>
      </c>
      <c r="CG572" t="s">
        <v>1644</v>
      </c>
    </row>
    <row r="573" spans="84:85" hidden="1">
      <c r="CF573" t="s">
        <v>657</v>
      </c>
      <c r="CG573" t="s">
        <v>1645</v>
      </c>
    </row>
    <row r="574" spans="84:85" hidden="1">
      <c r="CF574" t="s">
        <v>658</v>
      </c>
      <c r="CG574" t="s">
        <v>1646</v>
      </c>
    </row>
    <row r="575" spans="84:85" hidden="1">
      <c r="CF575" t="s">
        <v>659</v>
      </c>
      <c r="CG575" t="s">
        <v>1647</v>
      </c>
    </row>
    <row r="576" spans="84:85" hidden="1">
      <c r="CF576" t="s">
        <v>660</v>
      </c>
      <c r="CG576" t="s">
        <v>1648</v>
      </c>
    </row>
    <row r="577" spans="84:85" hidden="1">
      <c r="CF577" t="s">
        <v>661</v>
      </c>
      <c r="CG577" t="s">
        <v>1649</v>
      </c>
    </row>
    <row r="578" spans="84:85" hidden="1">
      <c r="CF578" t="s">
        <v>662</v>
      </c>
      <c r="CG578" t="s">
        <v>1650</v>
      </c>
    </row>
    <row r="579" spans="84:85" hidden="1">
      <c r="CF579" t="s">
        <v>663</v>
      </c>
      <c r="CG579" t="s">
        <v>1651</v>
      </c>
    </row>
    <row r="580" spans="84:85" hidden="1">
      <c r="CF580" t="s">
        <v>664</v>
      </c>
      <c r="CG580" t="s">
        <v>1652</v>
      </c>
    </row>
    <row r="581" spans="84:85" hidden="1">
      <c r="CF581" t="s">
        <v>665</v>
      </c>
      <c r="CG581" t="s">
        <v>1653</v>
      </c>
    </row>
    <row r="582" spans="84:85" hidden="1">
      <c r="CF582" t="s">
        <v>666</v>
      </c>
      <c r="CG582" t="s">
        <v>1654</v>
      </c>
    </row>
    <row r="583" spans="84:85" hidden="1">
      <c r="CF583" t="s">
        <v>667</v>
      </c>
      <c r="CG583" t="s">
        <v>1655</v>
      </c>
    </row>
    <row r="584" spans="84:85" hidden="1">
      <c r="CF584" t="s">
        <v>668</v>
      </c>
      <c r="CG584" t="s">
        <v>1656</v>
      </c>
    </row>
    <row r="585" spans="84:85" hidden="1">
      <c r="CF585" t="s">
        <v>669</v>
      </c>
      <c r="CG585" t="s">
        <v>1657</v>
      </c>
    </row>
    <row r="586" spans="84:85" hidden="1">
      <c r="CF586" t="s">
        <v>670</v>
      </c>
      <c r="CG586" t="s">
        <v>1658</v>
      </c>
    </row>
    <row r="587" spans="84:85" hidden="1">
      <c r="CF587" t="s">
        <v>671</v>
      </c>
      <c r="CG587" t="s">
        <v>1659</v>
      </c>
    </row>
    <row r="588" spans="84:85" hidden="1">
      <c r="CF588" t="s">
        <v>672</v>
      </c>
      <c r="CG588" t="s">
        <v>1660</v>
      </c>
    </row>
    <row r="589" spans="84:85" hidden="1">
      <c r="CF589" t="s">
        <v>673</v>
      </c>
      <c r="CG589" t="s">
        <v>1661</v>
      </c>
    </row>
    <row r="590" spans="84:85" hidden="1">
      <c r="CF590" t="s">
        <v>674</v>
      </c>
      <c r="CG590" t="s">
        <v>1662</v>
      </c>
    </row>
    <row r="591" spans="84:85" hidden="1">
      <c r="CF591" t="s">
        <v>675</v>
      </c>
      <c r="CG591" t="s">
        <v>1663</v>
      </c>
    </row>
    <row r="592" spans="84:85" hidden="1">
      <c r="CF592" t="s">
        <v>676</v>
      </c>
      <c r="CG592" t="s">
        <v>1664</v>
      </c>
    </row>
    <row r="593" spans="84:85" hidden="1">
      <c r="CF593" t="s">
        <v>677</v>
      </c>
      <c r="CG593" t="s">
        <v>1665</v>
      </c>
    </row>
    <row r="594" spans="84:85" hidden="1">
      <c r="CF594" t="s">
        <v>678</v>
      </c>
      <c r="CG594" t="s">
        <v>1666</v>
      </c>
    </row>
    <row r="595" spans="84:85" hidden="1">
      <c r="CF595" t="s">
        <v>679</v>
      </c>
      <c r="CG595" t="s">
        <v>1667</v>
      </c>
    </row>
    <row r="596" spans="84:85" hidden="1">
      <c r="CF596" t="s">
        <v>680</v>
      </c>
      <c r="CG596" t="s">
        <v>1668</v>
      </c>
    </row>
    <row r="597" spans="84:85" hidden="1">
      <c r="CF597" t="s">
        <v>681</v>
      </c>
      <c r="CG597" t="s">
        <v>1669</v>
      </c>
    </row>
    <row r="598" spans="84:85" hidden="1">
      <c r="CF598" t="s">
        <v>682</v>
      </c>
      <c r="CG598" t="s">
        <v>1670</v>
      </c>
    </row>
    <row r="599" spans="84:85" hidden="1">
      <c r="CF599" t="s">
        <v>683</v>
      </c>
      <c r="CG599" t="s">
        <v>1671</v>
      </c>
    </row>
    <row r="600" spans="84:85" hidden="1">
      <c r="CF600" t="s">
        <v>684</v>
      </c>
      <c r="CG600" t="s">
        <v>1672</v>
      </c>
    </row>
    <row r="601" spans="84:85" hidden="1">
      <c r="CF601" t="s">
        <v>685</v>
      </c>
      <c r="CG601" t="s">
        <v>1673</v>
      </c>
    </row>
    <row r="602" spans="84:85" hidden="1">
      <c r="CF602" t="s">
        <v>686</v>
      </c>
      <c r="CG602" t="s">
        <v>1674</v>
      </c>
    </row>
    <row r="603" spans="84:85" hidden="1">
      <c r="CF603" t="s">
        <v>687</v>
      </c>
      <c r="CG603" t="s">
        <v>1675</v>
      </c>
    </row>
    <row r="604" spans="84:85" hidden="1">
      <c r="CF604" t="s">
        <v>688</v>
      </c>
      <c r="CG604" t="s">
        <v>1676</v>
      </c>
    </row>
    <row r="605" spans="84:85" hidden="1">
      <c r="CF605" t="s">
        <v>689</v>
      </c>
      <c r="CG605" t="s">
        <v>1677</v>
      </c>
    </row>
    <row r="606" spans="84:85" hidden="1">
      <c r="CF606" t="s">
        <v>690</v>
      </c>
      <c r="CG606" t="s">
        <v>1678</v>
      </c>
    </row>
    <row r="607" spans="84:85" hidden="1">
      <c r="CF607" t="s">
        <v>691</v>
      </c>
      <c r="CG607" t="s">
        <v>1679</v>
      </c>
    </row>
    <row r="608" spans="84:85" hidden="1">
      <c r="CF608" t="s">
        <v>692</v>
      </c>
      <c r="CG608" t="s">
        <v>1680</v>
      </c>
    </row>
    <row r="609" spans="84:85" hidden="1">
      <c r="CF609" t="s">
        <v>693</v>
      </c>
      <c r="CG609" t="s">
        <v>1681</v>
      </c>
    </row>
    <row r="610" spans="84:85" hidden="1">
      <c r="CF610" t="s">
        <v>694</v>
      </c>
      <c r="CG610" t="s">
        <v>1682</v>
      </c>
    </row>
    <row r="611" spans="84:85" hidden="1">
      <c r="CF611" t="s">
        <v>695</v>
      </c>
      <c r="CG611" t="s">
        <v>1683</v>
      </c>
    </row>
    <row r="612" spans="84:85" hidden="1">
      <c r="CF612" t="s">
        <v>696</v>
      </c>
      <c r="CG612" t="s">
        <v>76</v>
      </c>
    </row>
    <row r="613" spans="84:85" hidden="1">
      <c r="CF613" t="s">
        <v>697</v>
      </c>
      <c r="CG613" t="s">
        <v>1684</v>
      </c>
    </row>
    <row r="614" spans="84:85" hidden="1">
      <c r="CF614" t="s">
        <v>698</v>
      </c>
      <c r="CG614" t="s">
        <v>1685</v>
      </c>
    </row>
    <row r="615" spans="84:85" hidden="1">
      <c r="CF615" t="s">
        <v>699</v>
      </c>
      <c r="CG615" t="s">
        <v>1686</v>
      </c>
    </row>
    <row r="616" spans="84:85" hidden="1">
      <c r="CF616" t="s">
        <v>700</v>
      </c>
      <c r="CG616" t="s">
        <v>1687</v>
      </c>
    </row>
    <row r="617" spans="84:85" hidden="1">
      <c r="CF617" t="s">
        <v>701</v>
      </c>
      <c r="CG617" t="s">
        <v>1688</v>
      </c>
    </row>
    <row r="618" spans="84:85" hidden="1">
      <c r="CF618" t="s">
        <v>702</v>
      </c>
      <c r="CG618" t="s">
        <v>1689</v>
      </c>
    </row>
    <row r="619" spans="84:85" hidden="1">
      <c r="CF619" t="s">
        <v>703</v>
      </c>
      <c r="CG619" t="s">
        <v>1690</v>
      </c>
    </row>
    <row r="620" spans="84:85" hidden="1">
      <c r="CF620" t="s">
        <v>704</v>
      </c>
      <c r="CG620" t="s">
        <v>1691</v>
      </c>
    </row>
    <row r="621" spans="84:85" hidden="1">
      <c r="CF621" t="s">
        <v>705</v>
      </c>
      <c r="CG621" t="s">
        <v>1692</v>
      </c>
    </row>
    <row r="622" spans="84:85" hidden="1">
      <c r="CF622" t="s">
        <v>706</v>
      </c>
      <c r="CG622" t="s">
        <v>1693</v>
      </c>
    </row>
    <row r="623" spans="84:85" hidden="1">
      <c r="CF623" t="s">
        <v>707</v>
      </c>
      <c r="CG623" t="s">
        <v>1694</v>
      </c>
    </row>
    <row r="624" spans="84:85" hidden="1">
      <c r="CF624" t="s">
        <v>708</v>
      </c>
      <c r="CG624" t="s">
        <v>1695</v>
      </c>
    </row>
    <row r="625" spans="84:85" hidden="1">
      <c r="CF625" t="s">
        <v>709</v>
      </c>
      <c r="CG625" t="s">
        <v>1696</v>
      </c>
    </row>
    <row r="626" spans="84:85" hidden="1">
      <c r="CF626" t="s">
        <v>710</v>
      </c>
      <c r="CG626" t="s">
        <v>1697</v>
      </c>
    </row>
    <row r="627" spans="84:85" hidden="1">
      <c r="CF627" t="s">
        <v>711</v>
      </c>
      <c r="CG627" t="s">
        <v>1698</v>
      </c>
    </row>
    <row r="628" spans="84:85" hidden="1">
      <c r="CF628" t="s">
        <v>712</v>
      </c>
      <c r="CG628" t="s">
        <v>1699</v>
      </c>
    </row>
    <row r="629" spans="84:85" hidden="1">
      <c r="CF629" t="s">
        <v>713</v>
      </c>
      <c r="CG629" t="s">
        <v>1700</v>
      </c>
    </row>
    <row r="630" spans="84:85" hidden="1">
      <c r="CF630" t="s">
        <v>714</v>
      </c>
      <c r="CG630" t="s">
        <v>1701</v>
      </c>
    </row>
    <row r="631" spans="84:85" hidden="1">
      <c r="CF631" t="s">
        <v>715</v>
      </c>
      <c r="CG631" t="s">
        <v>1702</v>
      </c>
    </row>
    <row r="632" spans="84:85" hidden="1">
      <c r="CF632" t="s">
        <v>716</v>
      </c>
      <c r="CG632" t="s">
        <v>1703</v>
      </c>
    </row>
    <row r="633" spans="84:85" hidden="1">
      <c r="CF633" t="s">
        <v>717</v>
      </c>
      <c r="CG633" t="s">
        <v>1704</v>
      </c>
    </row>
    <row r="634" spans="84:85" hidden="1">
      <c r="CF634" t="s">
        <v>718</v>
      </c>
      <c r="CG634" t="s">
        <v>1705</v>
      </c>
    </row>
    <row r="635" spans="84:85" hidden="1">
      <c r="CF635" t="s">
        <v>719</v>
      </c>
      <c r="CG635" t="s">
        <v>1706</v>
      </c>
    </row>
    <row r="636" spans="84:85" hidden="1">
      <c r="CF636" t="s">
        <v>720</v>
      </c>
      <c r="CG636" t="s">
        <v>1707</v>
      </c>
    </row>
    <row r="637" spans="84:85" hidden="1">
      <c r="CF637" t="s">
        <v>721</v>
      </c>
      <c r="CG637" t="s">
        <v>1708</v>
      </c>
    </row>
    <row r="638" spans="84:85" hidden="1">
      <c r="CF638" t="s">
        <v>722</v>
      </c>
      <c r="CG638" t="s">
        <v>1709</v>
      </c>
    </row>
    <row r="639" spans="84:85" hidden="1">
      <c r="CF639" t="s">
        <v>723</v>
      </c>
      <c r="CG639" t="s">
        <v>1710</v>
      </c>
    </row>
    <row r="640" spans="84:85" hidden="1">
      <c r="CF640" t="s">
        <v>724</v>
      </c>
      <c r="CG640" t="s">
        <v>1711</v>
      </c>
    </row>
    <row r="641" spans="84:85" hidden="1">
      <c r="CF641" t="s">
        <v>725</v>
      </c>
      <c r="CG641" t="s">
        <v>1712</v>
      </c>
    </row>
    <row r="642" spans="84:85" hidden="1">
      <c r="CF642" t="s">
        <v>726</v>
      </c>
      <c r="CG642" t="s">
        <v>1713</v>
      </c>
    </row>
    <row r="643" spans="84:85" hidden="1">
      <c r="CF643" t="s">
        <v>727</v>
      </c>
      <c r="CG643" t="s">
        <v>1714</v>
      </c>
    </row>
    <row r="644" spans="84:85" hidden="1">
      <c r="CF644" t="s">
        <v>728</v>
      </c>
      <c r="CG644" t="s">
        <v>1715</v>
      </c>
    </row>
    <row r="645" spans="84:85" hidden="1">
      <c r="CF645" t="s">
        <v>729</v>
      </c>
      <c r="CG645" t="s">
        <v>1716</v>
      </c>
    </row>
    <row r="646" spans="84:85" hidden="1">
      <c r="CF646" t="s">
        <v>730</v>
      </c>
      <c r="CG646" t="s">
        <v>1717</v>
      </c>
    </row>
    <row r="647" spans="84:85" hidden="1">
      <c r="CF647" t="s">
        <v>731</v>
      </c>
      <c r="CG647" t="s">
        <v>79</v>
      </c>
    </row>
    <row r="648" spans="84:85" hidden="1">
      <c r="CF648" t="s">
        <v>732</v>
      </c>
      <c r="CG648" t="s">
        <v>1718</v>
      </c>
    </row>
    <row r="649" spans="84:85" hidden="1">
      <c r="CF649" t="s">
        <v>733</v>
      </c>
      <c r="CG649" t="s">
        <v>1719</v>
      </c>
    </row>
    <row r="650" spans="84:85" hidden="1">
      <c r="CF650" t="s">
        <v>734</v>
      </c>
      <c r="CG650" t="s">
        <v>1720</v>
      </c>
    </row>
    <row r="651" spans="84:85" hidden="1">
      <c r="CF651" t="s">
        <v>735</v>
      </c>
      <c r="CG651" t="s">
        <v>1721</v>
      </c>
    </row>
    <row r="652" spans="84:85" hidden="1">
      <c r="CF652" t="s">
        <v>736</v>
      </c>
      <c r="CG652" t="s">
        <v>1722</v>
      </c>
    </row>
    <row r="653" spans="84:85" hidden="1">
      <c r="CF653" t="s">
        <v>737</v>
      </c>
      <c r="CG653" t="s">
        <v>1723</v>
      </c>
    </row>
    <row r="654" spans="84:85" hidden="1">
      <c r="CF654" t="s">
        <v>738</v>
      </c>
      <c r="CG654" t="s">
        <v>1724</v>
      </c>
    </row>
    <row r="655" spans="84:85" hidden="1">
      <c r="CF655" t="s">
        <v>739</v>
      </c>
      <c r="CG655" t="s">
        <v>1725</v>
      </c>
    </row>
    <row r="656" spans="84:85" hidden="1">
      <c r="CF656" t="s">
        <v>740</v>
      </c>
      <c r="CG656" t="s">
        <v>1726</v>
      </c>
    </row>
    <row r="657" spans="84:85" hidden="1">
      <c r="CF657" t="s">
        <v>741</v>
      </c>
      <c r="CG657" t="s">
        <v>1727</v>
      </c>
    </row>
    <row r="658" spans="84:85" hidden="1">
      <c r="CF658" t="s">
        <v>742</v>
      </c>
      <c r="CG658" t="s">
        <v>1728</v>
      </c>
    </row>
    <row r="659" spans="84:85" hidden="1">
      <c r="CF659" t="s">
        <v>743</v>
      </c>
      <c r="CG659" t="s">
        <v>1729</v>
      </c>
    </row>
    <row r="660" spans="84:85" hidden="1">
      <c r="CF660" t="s">
        <v>744</v>
      </c>
      <c r="CG660" t="s">
        <v>1730</v>
      </c>
    </row>
    <row r="661" spans="84:85" hidden="1">
      <c r="CF661" t="s">
        <v>745</v>
      </c>
      <c r="CG661" t="s">
        <v>1731</v>
      </c>
    </row>
    <row r="662" spans="84:85" hidden="1">
      <c r="CF662" t="s">
        <v>746</v>
      </c>
      <c r="CG662" t="s">
        <v>1732</v>
      </c>
    </row>
    <row r="663" spans="84:85" hidden="1">
      <c r="CF663" t="s">
        <v>747</v>
      </c>
      <c r="CG663" t="s">
        <v>1733</v>
      </c>
    </row>
    <row r="664" spans="84:85" hidden="1">
      <c r="CF664" t="s">
        <v>748</v>
      </c>
      <c r="CG664" t="s">
        <v>1734</v>
      </c>
    </row>
    <row r="665" spans="84:85" hidden="1">
      <c r="CF665" t="s">
        <v>749</v>
      </c>
      <c r="CG665" t="s">
        <v>1735</v>
      </c>
    </row>
    <row r="666" spans="84:85" hidden="1">
      <c r="CF666" t="s">
        <v>750</v>
      </c>
      <c r="CG666" t="s">
        <v>1736</v>
      </c>
    </row>
    <row r="667" spans="84:85" hidden="1">
      <c r="CF667" t="s">
        <v>751</v>
      </c>
      <c r="CG667" t="s">
        <v>1737</v>
      </c>
    </row>
    <row r="668" spans="84:85" hidden="1">
      <c r="CF668" t="s">
        <v>752</v>
      </c>
      <c r="CG668" t="s">
        <v>1738</v>
      </c>
    </row>
    <row r="669" spans="84:85" hidden="1">
      <c r="CF669" t="s">
        <v>753</v>
      </c>
      <c r="CG669" t="s">
        <v>1739</v>
      </c>
    </row>
    <row r="670" spans="84:85" hidden="1">
      <c r="CF670" t="s">
        <v>754</v>
      </c>
      <c r="CG670" t="s">
        <v>1740</v>
      </c>
    </row>
    <row r="671" spans="84:85" hidden="1">
      <c r="CF671" t="s">
        <v>755</v>
      </c>
      <c r="CG671" t="s">
        <v>1741</v>
      </c>
    </row>
    <row r="672" spans="84:85" hidden="1">
      <c r="CF672" t="s">
        <v>756</v>
      </c>
      <c r="CG672" t="s">
        <v>1742</v>
      </c>
    </row>
    <row r="673" spans="84:85" hidden="1">
      <c r="CF673" t="s">
        <v>757</v>
      </c>
      <c r="CG673" t="s">
        <v>1743</v>
      </c>
    </row>
    <row r="674" spans="84:85" hidden="1">
      <c r="CF674" t="s">
        <v>758</v>
      </c>
      <c r="CG674" t="s">
        <v>1744</v>
      </c>
    </row>
    <row r="675" spans="84:85" hidden="1">
      <c r="CF675" t="s">
        <v>759</v>
      </c>
      <c r="CG675" t="s">
        <v>81</v>
      </c>
    </row>
    <row r="676" spans="84:85" hidden="1">
      <c r="CF676" t="s">
        <v>760</v>
      </c>
      <c r="CG676" t="s">
        <v>1745</v>
      </c>
    </row>
    <row r="677" spans="84:85" hidden="1">
      <c r="CF677" t="s">
        <v>761</v>
      </c>
      <c r="CG677" t="s">
        <v>1746</v>
      </c>
    </row>
    <row r="678" spans="84:85" hidden="1">
      <c r="CF678" t="s">
        <v>762</v>
      </c>
      <c r="CG678" t="s">
        <v>1747</v>
      </c>
    </row>
    <row r="679" spans="84:85" hidden="1">
      <c r="CF679" t="s">
        <v>763</v>
      </c>
      <c r="CG679" t="s">
        <v>1748</v>
      </c>
    </row>
    <row r="680" spans="84:85" hidden="1">
      <c r="CF680" t="s">
        <v>764</v>
      </c>
      <c r="CG680" t="s">
        <v>1749</v>
      </c>
    </row>
    <row r="681" spans="84:85" hidden="1">
      <c r="CF681" t="s">
        <v>765</v>
      </c>
      <c r="CG681" t="s">
        <v>1750</v>
      </c>
    </row>
    <row r="682" spans="84:85" hidden="1">
      <c r="CF682" t="s">
        <v>766</v>
      </c>
      <c r="CG682" t="s">
        <v>1751</v>
      </c>
    </row>
    <row r="683" spans="84:85" hidden="1">
      <c r="CF683" t="s">
        <v>767</v>
      </c>
      <c r="CG683" t="s">
        <v>1752</v>
      </c>
    </row>
    <row r="684" spans="84:85" hidden="1">
      <c r="CF684" t="s">
        <v>768</v>
      </c>
      <c r="CG684" t="s">
        <v>1753</v>
      </c>
    </row>
    <row r="685" spans="84:85" hidden="1">
      <c r="CF685" t="s">
        <v>769</v>
      </c>
      <c r="CG685" t="s">
        <v>1754</v>
      </c>
    </row>
    <row r="686" spans="84:85" hidden="1">
      <c r="CF686" t="s">
        <v>770</v>
      </c>
      <c r="CG686" t="s">
        <v>1755</v>
      </c>
    </row>
    <row r="687" spans="84:85" hidden="1">
      <c r="CF687" t="s">
        <v>771</v>
      </c>
      <c r="CG687" t="s">
        <v>1756</v>
      </c>
    </row>
    <row r="688" spans="84:85" hidden="1">
      <c r="CF688" t="s">
        <v>772</v>
      </c>
      <c r="CG688" t="s">
        <v>1757</v>
      </c>
    </row>
    <row r="689" spans="84:85" hidden="1">
      <c r="CF689" t="s">
        <v>773</v>
      </c>
      <c r="CG689" t="s">
        <v>1758</v>
      </c>
    </row>
    <row r="690" spans="84:85" hidden="1">
      <c r="CF690" t="s">
        <v>774</v>
      </c>
      <c r="CG690" t="s">
        <v>1759</v>
      </c>
    </row>
    <row r="691" spans="84:85" hidden="1">
      <c r="CF691" t="s">
        <v>775</v>
      </c>
      <c r="CG691" t="s">
        <v>1760</v>
      </c>
    </row>
    <row r="692" spans="84:85" hidden="1">
      <c r="CF692" t="s">
        <v>776</v>
      </c>
      <c r="CG692" t="s">
        <v>1761</v>
      </c>
    </row>
    <row r="693" spans="84:85" hidden="1">
      <c r="CF693" t="s">
        <v>777</v>
      </c>
      <c r="CG693" t="s">
        <v>1762</v>
      </c>
    </row>
    <row r="694" spans="84:85" hidden="1">
      <c r="CF694" t="s">
        <v>778</v>
      </c>
      <c r="CG694" t="s">
        <v>1763</v>
      </c>
    </row>
    <row r="695" spans="84:85" hidden="1">
      <c r="CF695" t="s">
        <v>779</v>
      </c>
      <c r="CG695" t="s">
        <v>1764</v>
      </c>
    </row>
    <row r="696" spans="84:85" hidden="1">
      <c r="CF696" t="s">
        <v>780</v>
      </c>
      <c r="CG696" t="s">
        <v>83</v>
      </c>
    </row>
    <row r="697" spans="84:85" hidden="1">
      <c r="CF697" t="s">
        <v>781</v>
      </c>
      <c r="CG697" t="s">
        <v>1765</v>
      </c>
    </row>
    <row r="698" spans="84:85" hidden="1">
      <c r="CF698" t="s">
        <v>782</v>
      </c>
      <c r="CG698" t="s">
        <v>1766</v>
      </c>
    </row>
    <row r="699" spans="84:85" hidden="1">
      <c r="CF699" t="s">
        <v>783</v>
      </c>
      <c r="CG699" t="s">
        <v>1767</v>
      </c>
    </row>
    <row r="700" spans="84:85" hidden="1">
      <c r="CF700" t="s">
        <v>784</v>
      </c>
      <c r="CG700" t="s">
        <v>1768</v>
      </c>
    </row>
    <row r="701" spans="84:85" hidden="1">
      <c r="CF701" t="s">
        <v>785</v>
      </c>
      <c r="CG701" t="s">
        <v>1769</v>
      </c>
    </row>
    <row r="702" spans="84:85" hidden="1">
      <c r="CF702" t="s">
        <v>786</v>
      </c>
      <c r="CG702" t="s">
        <v>1770</v>
      </c>
    </row>
    <row r="703" spans="84:85" hidden="1">
      <c r="CF703" t="s">
        <v>787</v>
      </c>
      <c r="CG703" t="s">
        <v>1771</v>
      </c>
    </row>
    <row r="704" spans="84:85" hidden="1">
      <c r="CF704" t="s">
        <v>788</v>
      </c>
      <c r="CG704" t="s">
        <v>1772</v>
      </c>
    </row>
    <row r="705" spans="84:85" hidden="1">
      <c r="CF705" t="s">
        <v>789</v>
      </c>
      <c r="CG705" t="s">
        <v>1773</v>
      </c>
    </row>
    <row r="706" spans="84:85" hidden="1">
      <c r="CF706" t="s">
        <v>790</v>
      </c>
      <c r="CG706" t="s">
        <v>1774</v>
      </c>
    </row>
    <row r="707" spans="84:85" hidden="1">
      <c r="CF707" t="s">
        <v>791</v>
      </c>
      <c r="CG707" t="s">
        <v>1775</v>
      </c>
    </row>
    <row r="708" spans="84:85" hidden="1">
      <c r="CF708" t="s">
        <v>792</v>
      </c>
      <c r="CG708" t="s">
        <v>1776</v>
      </c>
    </row>
    <row r="709" spans="84:85" hidden="1">
      <c r="CF709" t="s">
        <v>793</v>
      </c>
      <c r="CG709" t="s">
        <v>1777</v>
      </c>
    </row>
    <row r="710" spans="84:85" hidden="1">
      <c r="CF710" t="s">
        <v>794</v>
      </c>
      <c r="CG710" t="s">
        <v>1778</v>
      </c>
    </row>
    <row r="711" spans="84:85" hidden="1">
      <c r="CF711" t="s">
        <v>795</v>
      </c>
      <c r="CG711" t="s">
        <v>1779</v>
      </c>
    </row>
    <row r="712" spans="84:85" hidden="1">
      <c r="CF712" t="s">
        <v>796</v>
      </c>
      <c r="CG712" t="s">
        <v>1780</v>
      </c>
    </row>
    <row r="713" spans="84:85" hidden="1">
      <c r="CF713" t="s">
        <v>797</v>
      </c>
      <c r="CG713" t="s">
        <v>1781</v>
      </c>
    </row>
    <row r="714" spans="84:85" hidden="1">
      <c r="CF714" t="s">
        <v>798</v>
      </c>
      <c r="CG714" t="s">
        <v>1782</v>
      </c>
    </row>
    <row r="715" spans="84:85" hidden="1">
      <c r="CF715" t="s">
        <v>799</v>
      </c>
      <c r="CG715" t="s">
        <v>1783</v>
      </c>
    </row>
    <row r="716" spans="84:85" hidden="1">
      <c r="CF716" t="s">
        <v>800</v>
      </c>
      <c r="CG716" t="s">
        <v>1784</v>
      </c>
    </row>
    <row r="717" spans="84:85" hidden="1">
      <c r="CF717" t="s">
        <v>801</v>
      </c>
      <c r="CG717" t="s">
        <v>1785</v>
      </c>
    </row>
    <row r="718" spans="84:85" hidden="1">
      <c r="CF718" t="s">
        <v>802</v>
      </c>
      <c r="CG718" t="s">
        <v>1786</v>
      </c>
    </row>
    <row r="719" spans="84:85" hidden="1">
      <c r="CF719" t="s">
        <v>803</v>
      </c>
      <c r="CG719" t="s">
        <v>1787</v>
      </c>
    </row>
    <row r="720" spans="84:85" hidden="1">
      <c r="CF720" t="s">
        <v>804</v>
      </c>
      <c r="CG720" t="s">
        <v>1788</v>
      </c>
    </row>
    <row r="721" spans="84:85" hidden="1">
      <c r="CF721" t="s">
        <v>805</v>
      </c>
      <c r="CG721" t="s">
        <v>1789</v>
      </c>
    </row>
    <row r="722" spans="84:85" hidden="1">
      <c r="CF722" t="s">
        <v>806</v>
      </c>
      <c r="CG722" t="s">
        <v>1790</v>
      </c>
    </row>
    <row r="723" spans="84:85" hidden="1">
      <c r="CF723" t="s">
        <v>807</v>
      </c>
      <c r="CG723" t="s">
        <v>1791</v>
      </c>
    </row>
    <row r="724" spans="84:85" hidden="1">
      <c r="CF724" t="s">
        <v>808</v>
      </c>
      <c r="CG724" t="s">
        <v>1792</v>
      </c>
    </row>
    <row r="725" spans="84:85" hidden="1">
      <c r="CF725" t="s">
        <v>809</v>
      </c>
      <c r="CG725" t="s">
        <v>1793</v>
      </c>
    </row>
    <row r="726" spans="84:85" hidden="1">
      <c r="CF726" t="s">
        <v>810</v>
      </c>
      <c r="CG726" t="s">
        <v>1794</v>
      </c>
    </row>
    <row r="727" spans="84:85" hidden="1">
      <c r="CF727" t="s">
        <v>811</v>
      </c>
      <c r="CG727" t="s">
        <v>1795</v>
      </c>
    </row>
    <row r="728" spans="84:85" hidden="1">
      <c r="CF728" t="s">
        <v>812</v>
      </c>
      <c r="CG728" t="s">
        <v>1796</v>
      </c>
    </row>
    <row r="729" spans="84:85" hidden="1">
      <c r="CF729" t="s">
        <v>813</v>
      </c>
      <c r="CG729" t="s">
        <v>1797</v>
      </c>
    </row>
    <row r="730" spans="84:85" hidden="1">
      <c r="CF730" t="s">
        <v>814</v>
      </c>
      <c r="CG730" t="s">
        <v>1798</v>
      </c>
    </row>
    <row r="731" spans="84:85" hidden="1">
      <c r="CF731" t="s">
        <v>815</v>
      </c>
      <c r="CG731" t="s">
        <v>1799</v>
      </c>
    </row>
    <row r="732" spans="84:85" hidden="1">
      <c r="CF732" t="s">
        <v>816</v>
      </c>
      <c r="CG732" t="s">
        <v>1800</v>
      </c>
    </row>
    <row r="733" spans="84:85" hidden="1">
      <c r="CF733" t="s">
        <v>817</v>
      </c>
      <c r="CG733" t="s">
        <v>1801</v>
      </c>
    </row>
    <row r="734" spans="84:85" hidden="1">
      <c r="CF734" t="s">
        <v>818</v>
      </c>
      <c r="CG734" t="s">
        <v>1802</v>
      </c>
    </row>
    <row r="735" spans="84:85" hidden="1">
      <c r="CF735" t="s">
        <v>819</v>
      </c>
      <c r="CG735" t="s">
        <v>1803</v>
      </c>
    </row>
    <row r="736" spans="84:85" hidden="1">
      <c r="CF736" t="s">
        <v>820</v>
      </c>
      <c r="CG736" t="s">
        <v>1804</v>
      </c>
    </row>
    <row r="737" spans="84:85" hidden="1">
      <c r="CF737" t="s">
        <v>821</v>
      </c>
      <c r="CG737" t="s">
        <v>1805</v>
      </c>
    </row>
    <row r="738" spans="84:85" hidden="1">
      <c r="CF738" t="s">
        <v>822</v>
      </c>
      <c r="CG738" t="s">
        <v>1806</v>
      </c>
    </row>
    <row r="739" spans="84:85" hidden="1">
      <c r="CF739" t="s">
        <v>823</v>
      </c>
      <c r="CG739" t="s">
        <v>1807</v>
      </c>
    </row>
    <row r="740" spans="84:85" hidden="1">
      <c r="CF740" t="s">
        <v>824</v>
      </c>
      <c r="CG740" t="s">
        <v>1808</v>
      </c>
    </row>
    <row r="741" spans="84:85" hidden="1">
      <c r="CF741" t="s">
        <v>825</v>
      </c>
      <c r="CG741" t="s">
        <v>86</v>
      </c>
    </row>
    <row r="742" spans="84:85" hidden="1">
      <c r="CF742" t="s">
        <v>826</v>
      </c>
      <c r="CG742" t="s">
        <v>1809</v>
      </c>
    </row>
    <row r="743" spans="84:85" hidden="1">
      <c r="CF743" t="s">
        <v>827</v>
      </c>
      <c r="CG743" t="s">
        <v>1810</v>
      </c>
    </row>
    <row r="744" spans="84:85" hidden="1">
      <c r="CF744" t="s">
        <v>828</v>
      </c>
      <c r="CG744" t="s">
        <v>1811</v>
      </c>
    </row>
    <row r="745" spans="84:85" hidden="1">
      <c r="CF745" t="s">
        <v>829</v>
      </c>
      <c r="CG745" t="s">
        <v>1812</v>
      </c>
    </row>
    <row r="746" spans="84:85" hidden="1">
      <c r="CF746" t="s">
        <v>830</v>
      </c>
      <c r="CG746" t="s">
        <v>1813</v>
      </c>
    </row>
    <row r="747" spans="84:85" hidden="1">
      <c r="CF747" t="s">
        <v>831</v>
      </c>
      <c r="CG747" t="s">
        <v>1814</v>
      </c>
    </row>
    <row r="748" spans="84:85" hidden="1">
      <c r="CF748" t="s">
        <v>832</v>
      </c>
      <c r="CG748" t="s">
        <v>1815</v>
      </c>
    </row>
    <row r="749" spans="84:85" hidden="1">
      <c r="CF749" t="s">
        <v>833</v>
      </c>
      <c r="CG749" t="s">
        <v>1816</v>
      </c>
    </row>
    <row r="750" spans="84:85" hidden="1">
      <c r="CF750" t="s">
        <v>834</v>
      </c>
      <c r="CG750" t="s">
        <v>1817</v>
      </c>
    </row>
    <row r="751" spans="84:85" hidden="1">
      <c r="CF751" t="s">
        <v>835</v>
      </c>
      <c r="CG751" t="s">
        <v>1818</v>
      </c>
    </row>
    <row r="752" spans="84:85" hidden="1">
      <c r="CF752" t="s">
        <v>836</v>
      </c>
      <c r="CG752" t="s">
        <v>1819</v>
      </c>
    </row>
    <row r="753" spans="84:85" hidden="1">
      <c r="CF753" t="s">
        <v>837</v>
      </c>
      <c r="CG753" t="s">
        <v>1820</v>
      </c>
    </row>
    <row r="754" spans="84:85" hidden="1">
      <c r="CF754" t="s">
        <v>838</v>
      </c>
      <c r="CG754" t="s">
        <v>1821</v>
      </c>
    </row>
    <row r="755" spans="84:85" hidden="1">
      <c r="CF755" t="s">
        <v>839</v>
      </c>
      <c r="CG755" t="s">
        <v>1822</v>
      </c>
    </row>
    <row r="756" spans="84:85" hidden="1">
      <c r="CF756" t="s">
        <v>840</v>
      </c>
      <c r="CG756" t="s">
        <v>1823</v>
      </c>
    </row>
    <row r="757" spans="84:85" hidden="1">
      <c r="CF757" t="s">
        <v>841</v>
      </c>
      <c r="CG757" t="s">
        <v>1824</v>
      </c>
    </row>
    <row r="758" spans="84:85" hidden="1">
      <c r="CF758" t="s">
        <v>842</v>
      </c>
      <c r="CG758" t="s">
        <v>1825</v>
      </c>
    </row>
    <row r="759" spans="84:85" hidden="1">
      <c r="CF759" t="s">
        <v>843</v>
      </c>
      <c r="CG759" t="s">
        <v>1826</v>
      </c>
    </row>
    <row r="760" spans="84:85" hidden="1">
      <c r="CF760" t="s">
        <v>844</v>
      </c>
      <c r="CG760" t="s">
        <v>1827</v>
      </c>
    </row>
    <row r="761" spans="84:85" hidden="1">
      <c r="CF761" t="s">
        <v>845</v>
      </c>
      <c r="CG761" t="s">
        <v>1828</v>
      </c>
    </row>
    <row r="762" spans="84:85" hidden="1">
      <c r="CF762" t="s">
        <v>846</v>
      </c>
      <c r="CG762" t="s">
        <v>1829</v>
      </c>
    </row>
    <row r="763" spans="84:85" hidden="1">
      <c r="CF763" t="s">
        <v>847</v>
      </c>
      <c r="CG763" t="s">
        <v>1830</v>
      </c>
    </row>
    <row r="764" spans="84:85" hidden="1">
      <c r="CF764" t="s">
        <v>848</v>
      </c>
      <c r="CG764" t="s">
        <v>1831</v>
      </c>
    </row>
    <row r="765" spans="84:85" hidden="1">
      <c r="CF765" t="s">
        <v>849</v>
      </c>
      <c r="CG765" t="s">
        <v>89</v>
      </c>
    </row>
    <row r="766" spans="84:85" hidden="1">
      <c r="CF766" t="s">
        <v>850</v>
      </c>
      <c r="CG766" t="s">
        <v>1832</v>
      </c>
    </row>
    <row r="767" spans="84:85" hidden="1">
      <c r="CF767" t="s">
        <v>851</v>
      </c>
      <c r="CG767" t="s">
        <v>1833</v>
      </c>
    </row>
    <row r="768" spans="84:85" hidden="1">
      <c r="CF768" t="s">
        <v>852</v>
      </c>
      <c r="CG768" t="s">
        <v>1834</v>
      </c>
    </row>
    <row r="769" spans="84:85" hidden="1">
      <c r="CF769" t="s">
        <v>853</v>
      </c>
      <c r="CG769" t="s">
        <v>1835</v>
      </c>
    </row>
    <row r="770" spans="84:85" hidden="1">
      <c r="CF770" t="s">
        <v>854</v>
      </c>
      <c r="CG770" t="s">
        <v>1836</v>
      </c>
    </row>
    <row r="771" spans="84:85" hidden="1">
      <c r="CF771" t="s">
        <v>855</v>
      </c>
      <c r="CG771" t="s">
        <v>1837</v>
      </c>
    </row>
    <row r="772" spans="84:85" hidden="1">
      <c r="CF772" t="s">
        <v>856</v>
      </c>
      <c r="CG772" t="s">
        <v>1838</v>
      </c>
    </row>
    <row r="773" spans="84:85" hidden="1">
      <c r="CF773" t="s">
        <v>857</v>
      </c>
      <c r="CG773" t="s">
        <v>1839</v>
      </c>
    </row>
    <row r="774" spans="84:85" hidden="1">
      <c r="CF774" t="s">
        <v>858</v>
      </c>
      <c r="CG774" t="s">
        <v>1840</v>
      </c>
    </row>
    <row r="775" spans="84:85" hidden="1">
      <c r="CF775" t="s">
        <v>859</v>
      </c>
      <c r="CG775" t="s">
        <v>1841</v>
      </c>
    </row>
    <row r="776" spans="84:85" hidden="1">
      <c r="CF776" t="s">
        <v>860</v>
      </c>
      <c r="CG776" t="s">
        <v>1842</v>
      </c>
    </row>
    <row r="777" spans="84:85" hidden="1">
      <c r="CF777" t="s">
        <v>861</v>
      </c>
      <c r="CG777" t="s">
        <v>1843</v>
      </c>
    </row>
    <row r="778" spans="84:85" hidden="1">
      <c r="CF778" t="s">
        <v>862</v>
      </c>
      <c r="CG778" t="s">
        <v>1844</v>
      </c>
    </row>
    <row r="779" spans="84:85" hidden="1">
      <c r="CF779" t="s">
        <v>863</v>
      </c>
      <c r="CG779" t="s">
        <v>1845</v>
      </c>
    </row>
    <row r="780" spans="84:85" hidden="1">
      <c r="CF780" t="s">
        <v>864</v>
      </c>
      <c r="CG780" t="s">
        <v>1846</v>
      </c>
    </row>
    <row r="781" spans="84:85" hidden="1">
      <c r="CF781" t="s">
        <v>865</v>
      </c>
      <c r="CG781" t="s">
        <v>1847</v>
      </c>
    </row>
    <row r="782" spans="84:85" hidden="1">
      <c r="CF782" t="s">
        <v>866</v>
      </c>
      <c r="CG782" t="s">
        <v>1848</v>
      </c>
    </row>
    <row r="783" spans="84:85" hidden="1">
      <c r="CF783" t="s">
        <v>867</v>
      </c>
      <c r="CG783" t="s">
        <v>1849</v>
      </c>
    </row>
    <row r="784" spans="84:85" hidden="1">
      <c r="CF784" t="s">
        <v>868</v>
      </c>
      <c r="CG784" t="s">
        <v>1850</v>
      </c>
    </row>
    <row r="785" spans="84:85" hidden="1">
      <c r="CF785" t="s">
        <v>869</v>
      </c>
      <c r="CG785" t="s">
        <v>1851</v>
      </c>
    </row>
    <row r="786" spans="84:85" hidden="1">
      <c r="CF786" t="s">
        <v>870</v>
      </c>
      <c r="CG786" t="s">
        <v>1852</v>
      </c>
    </row>
    <row r="787" spans="84:85" hidden="1">
      <c r="CF787" t="s">
        <v>871</v>
      </c>
      <c r="CG787" t="s">
        <v>1853</v>
      </c>
    </row>
    <row r="788" spans="84:85" hidden="1">
      <c r="CF788" t="s">
        <v>872</v>
      </c>
      <c r="CG788" t="s">
        <v>1854</v>
      </c>
    </row>
    <row r="789" spans="84:85" hidden="1">
      <c r="CF789" t="s">
        <v>873</v>
      </c>
      <c r="CG789" t="s">
        <v>1855</v>
      </c>
    </row>
    <row r="790" spans="84:85" hidden="1">
      <c r="CF790" t="s">
        <v>874</v>
      </c>
      <c r="CG790" t="s">
        <v>1856</v>
      </c>
    </row>
    <row r="791" spans="84:85" hidden="1">
      <c r="CF791" t="s">
        <v>875</v>
      </c>
      <c r="CG791" t="s">
        <v>91</v>
      </c>
    </row>
    <row r="792" spans="84:85" hidden="1">
      <c r="CF792" t="s">
        <v>876</v>
      </c>
      <c r="CG792" t="s">
        <v>1857</v>
      </c>
    </row>
    <row r="793" spans="84:85" hidden="1">
      <c r="CF793" t="s">
        <v>877</v>
      </c>
      <c r="CG793" t="s">
        <v>1858</v>
      </c>
    </row>
    <row r="794" spans="84:85" hidden="1">
      <c r="CF794" t="s">
        <v>878</v>
      </c>
      <c r="CG794" t="s">
        <v>1859</v>
      </c>
    </row>
    <row r="795" spans="84:85" hidden="1">
      <c r="CF795" t="s">
        <v>879</v>
      </c>
      <c r="CG795" t="s">
        <v>1860</v>
      </c>
    </row>
    <row r="796" spans="84:85" hidden="1">
      <c r="CF796" t="s">
        <v>880</v>
      </c>
      <c r="CG796" t="s">
        <v>1861</v>
      </c>
    </row>
    <row r="797" spans="84:85" hidden="1">
      <c r="CF797" t="s">
        <v>881</v>
      </c>
      <c r="CG797" t="s">
        <v>1862</v>
      </c>
    </row>
    <row r="798" spans="84:85" hidden="1">
      <c r="CF798" t="s">
        <v>882</v>
      </c>
      <c r="CG798" t="s">
        <v>1863</v>
      </c>
    </row>
    <row r="799" spans="84:85" hidden="1">
      <c r="CF799" t="s">
        <v>883</v>
      </c>
      <c r="CG799" t="s">
        <v>1864</v>
      </c>
    </row>
    <row r="800" spans="84:85" hidden="1">
      <c r="CF800" t="s">
        <v>884</v>
      </c>
      <c r="CG800" t="s">
        <v>1865</v>
      </c>
    </row>
    <row r="801" spans="84:85" hidden="1">
      <c r="CF801" t="s">
        <v>885</v>
      </c>
      <c r="CG801" t="s">
        <v>1866</v>
      </c>
    </row>
    <row r="802" spans="84:85" hidden="1">
      <c r="CF802" t="s">
        <v>886</v>
      </c>
      <c r="CG802" t="s">
        <v>1867</v>
      </c>
    </row>
    <row r="803" spans="84:85" hidden="1">
      <c r="CF803" t="s">
        <v>887</v>
      </c>
      <c r="CG803" t="s">
        <v>1868</v>
      </c>
    </row>
    <row r="804" spans="84:85" hidden="1">
      <c r="CF804" t="s">
        <v>888</v>
      </c>
      <c r="CG804" t="s">
        <v>1869</v>
      </c>
    </row>
    <row r="805" spans="84:85" hidden="1">
      <c r="CF805" t="s">
        <v>889</v>
      </c>
      <c r="CG805" t="s">
        <v>1870</v>
      </c>
    </row>
    <row r="806" spans="84:85" hidden="1">
      <c r="CF806" t="s">
        <v>890</v>
      </c>
      <c r="CG806" t="s">
        <v>1871</v>
      </c>
    </row>
    <row r="807" spans="84:85" hidden="1">
      <c r="CF807" t="s">
        <v>891</v>
      </c>
      <c r="CG807" t="s">
        <v>1872</v>
      </c>
    </row>
    <row r="808" spans="84:85" hidden="1">
      <c r="CF808" t="s">
        <v>892</v>
      </c>
      <c r="CG808" t="s">
        <v>1873</v>
      </c>
    </row>
    <row r="809" spans="84:85" hidden="1">
      <c r="CF809" t="s">
        <v>893</v>
      </c>
      <c r="CG809" t="s">
        <v>1874</v>
      </c>
    </row>
    <row r="810" spans="84:85" hidden="1">
      <c r="CF810" t="s">
        <v>894</v>
      </c>
      <c r="CG810" t="s">
        <v>1875</v>
      </c>
    </row>
    <row r="811" spans="84:85" hidden="1">
      <c r="CF811" t="s">
        <v>895</v>
      </c>
      <c r="CG811" t="s">
        <v>1876</v>
      </c>
    </row>
    <row r="812" spans="84:85" hidden="1">
      <c r="CF812" t="s">
        <v>896</v>
      </c>
      <c r="CG812" t="s">
        <v>1877</v>
      </c>
    </row>
    <row r="813" spans="84:85" hidden="1">
      <c r="CF813" t="s">
        <v>897</v>
      </c>
      <c r="CG813" t="s">
        <v>1878</v>
      </c>
    </row>
    <row r="814" spans="84:85" hidden="1">
      <c r="CF814" t="s">
        <v>898</v>
      </c>
      <c r="CG814" t="s">
        <v>1879</v>
      </c>
    </row>
    <row r="815" spans="84:85" hidden="1">
      <c r="CF815" t="s">
        <v>899</v>
      </c>
      <c r="CG815" t="s">
        <v>1880</v>
      </c>
    </row>
    <row r="816" spans="84:85" hidden="1">
      <c r="CF816" t="s">
        <v>900</v>
      </c>
      <c r="CG816" t="s">
        <v>1881</v>
      </c>
    </row>
    <row r="817" spans="84:85" hidden="1">
      <c r="CF817" t="s">
        <v>901</v>
      </c>
      <c r="CG817" t="s">
        <v>1882</v>
      </c>
    </row>
    <row r="818" spans="84:85" hidden="1">
      <c r="CF818" t="s">
        <v>902</v>
      </c>
      <c r="CG818" t="s">
        <v>1883</v>
      </c>
    </row>
    <row r="819" spans="84:85" hidden="1">
      <c r="CF819" t="s">
        <v>903</v>
      </c>
      <c r="CG819" t="s">
        <v>1884</v>
      </c>
    </row>
    <row r="820" spans="84:85" hidden="1">
      <c r="CF820" t="s">
        <v>904</v>
      </c>
      <c r="CG820" t="s">
        <v>1885</v>
      </c>
    </row>
    <row r="821" spans="84:85" hidden="1">
      <c r="CF821" t="s">
        <v>905</v>
      </c>
      <c r="CG821" t="s">
        <v>1886</v>
      </c>
    </row>
    <row r="822" spans="84:85" hidden="1">
      <c r="CF822" t="s">
        <v>906</v>
      </c>
      <c r="CG822" t="s">
        <v>1887</v>
      </c>
    </row>
    <row r="823" spans="84:85" hidden="1">
      <c r="CF823" t="s">
        <v>907</v>
      </c>
      <c r="CG823" t="s">
        <v>1888</v>
      </c>
    </row>
    <row r="824" spans="84:85" hidden="1">
      <c r="CF824" t="s">
        <v>908</v>
      </c>
      <c r="CG824" t="s">
        <v>93</v>
      </c>
    </row>
    <row r="825" spans="84:85" hidden="1">
      <c r="CF825" t="s">
        <v>909</v>
      </c>
      <c r="CG825" t="s">
        <v>1889</v>
      </c>
    </row>
    <row r="826" spans="84:85" hidden="1">
      <c r="CF826" t="s">
        <v>910</v>
      </c>
      <c r="CG826" t="s">
        <v>1890</v>
      </c>
    </row>
    <row r="827" spans="84:85" hidden="1">
      <c r="CF827" t="s">
        <v>911</v>
      </c>
      <c r="CG827" t="s">
        <v>1891</v>
      </c>
    </row>
    <row r="828" spans="84:85" hidden="1">
      <c r="CF828" t="s">
        <v>912</v>
      </c>
      <c r="CG828" t="s">
        <v>1892</v>
      </c>
    </row>
    <row r="829" spans="84:85" hidden="1">
      <c r="CF829" t="s">
        <v>913</v>
      </c>
      <c r="CG829" t="s">
        <v>1893</v>
      </c>
    </row>
    <row r="830" spans="84:85" hidden="1">
      <c r="CF830" t="s">
        <v>914</v>
      </c>
      <c r="CG830" t="s">
        <v>1894</v>
      </c>
    </row>
    <row r="831" spans="84:85" hidden="1">
      <c r="CF831" t="s">
        <v>915</v>
      </c>
      <c r="CG831" t="s">
        <v>1895</v>
      </c>
    </row>
    <row r="832" spans="84:85" hidden="1">
      <c r="CF832" t="s">
        <v>916</v>
      </c>
      <c r="CG832" t="s">
        <v>1896</v>
      </c>
    </row>
    <row r="833" spans="84:85" hidden="1">
      <c r="CF833" t="s">
        <v>917</v>
      </c>
      <c r="CG833" t="s">
        <v>1897</v>
      </c>
    </row>
    <row r="834" spans="84:85" hidden="1">
      <c r="CF834" t="s">
        <v>918</v>
      </c>
      <c r="CG834" t="s">
        <v>1898</v>
      </c>
    </row>
    <row r="835" spans="84:85" hidden="1">
      <c r="CF835" t="s">
        <v>919</v>
      </c>
      <c r="CG835" t="s">
        <v>1899</v>
      </c>
    </row>
    <row r="836" spans="84:85" hidden="1">
      <c r="CF836" t="s">
        <v>920</v>
      </c>
      <c r="CG836" t="s">
        <v>1900</v>
      </c>
    </row>
    <row r="837" spans="84:85" hidden="1">
      <c r="CF837" t="s">
        <v>921</v>
      </c>
      <c r="CG837" t="s">
        <v>1901</v>
      </c>
    </row>
    <row r="838" spans="84:85" hidden="1">
      <c r="CF838" t="s">
        <v>922</v>
      </c>
      <c r="CG838" t="s">
        <v>1902</v>
      </c>
    </row>
    <row r="839" spans="84:85" hidden="1">
      <c r="CF839" t="s">
        <v>923</v>
      </c>
      <c r="CG839" t="s">
        <v>1903</v>
      </c>
    </row>
    <row r="840" spans="84:85" hidden="1">
      <c r="CF840" t="s">
        <v>924</v>
      </c>
      <c r="CG840" t="s">
        <v>1904</v>
      </c>
    </row>
    <row r="841" spans="84:85" hidden="1">
      <c r="CF841" t="s">
        <v>925</v>
      </c>
      <c r="CG841" t="s">
        <v>1905</v>
      </c>
    </row>
    <row r="842" spans="84:85" hidden="1">
      <c r="CF842" t="s">
        <v>926</v>
      </c>
      <c r="CG842" t="s">
        <v>1906</v>
      </c>
    </row>
    <row r="843" spans="84:85" hidden="1">
      <c r="CF843" t="s">
        <v>927</v>
      </c>
      <c r="CG843" t="s">
        <v>1907</v>
      </c>
    </row>
    <row r="844" spans="84:85" hidden="1">
      <c r="CF844" t="s">
        <v>928</v>
      </c>
      <c r="CG844" t="s">
        <v>1908</v>
      </c>
    </row>
    <row r="845" spans="84:85" hidden="1">
      <c r="CF845" t="s">
        <v>929</v>
      </c>
      <c r="CG845" t="s">
        <v>1909</v>
      </c>
    </row>
    <row r="846" spans="84:85" hidden="1">
      <c r="CF846" t="s">
        <v>930</v>
      </c>
      <c r="CG846" t="s">
        <v>95</v>
      </c>
    </row>
    <row r="847" spans="84:85" hidden="1">
      <c r="CF847" t="s">
        <v>931</v>
      </c>
      <c r="CG847" t="s">
        <v>1910</v>
      </c>
    </row>
    <row r="848" spans="84:85" hidden="1">
      <c r="CF848" t="s">
        <v>932</v>
      </c>
      <c r="CG848" t="s">
        <v>1911</v>
      </c>
    </row>
    <row r="849" spans="84:85" hidden="1">
      <c r="CF849" t="s">
        <v>933</v>
      </c>
      <c r="CG849" t="s">
        <v>1912</v>
      </c>
    </row>
    <row r="850" spans="84:85" hidden="1">
      <c r="CF850" t="s">
        <v>934</v>
      </c>
      <c r="CG850" t="s">
        <v>1913</v>
      </c>
    </row>
    <row r="851" spans="84:85" hidden="1">
      <c r="CF851" t="s">
        <v>935</v>
      </c>
      <c r="CG851" t="s">
        <v>1914</v>
      </c>
    </row>
    <row r="852" spans="84:85" hidden="1">
      <c r="CF852" t="s">
        <v>936</v>
      </c>
      <c r="CG852" t="s">
        <v>1915</v>
      </c>
    </row>
    <row r="853" spans="84:85" hidden="1">
      <c r="CF853" t="s">
        <v>937</v>
      </c>
      <c r="CG853" t="s">
        <v>1916</v>
      </c>
    </row>
    <row r="854" spans="84:85" hidden="1">
      <c r="CF854" t="s">
        <v>938</v>
      </c>
      <c r="CG854" t="s">
        <v>1917</v>
      </c>
    </row>
    <row r="855" spans="84:85" hidden="1">
      <c r="CF855" t="s">
        <v>939</v>
      </c>
      <c r="CG855" t="s">
        <v>1918</v>
      </c>
    </row>
    <row r="856" spans="84:85" hidden="1">
      <c r="CF856" t="s">
        <v>940</v>
      </c>
      <c r="CG856" t="s">
        <v>1919</v>
      </c>
    </row>
    <row r="857" spans="84:85" hidden="1">
      <c r="CF857" t="s">
        <v>941</v>
      </c>
      <c r="CG857" t="s">
        <v>1920</v>
      </c>
    </row>
    <row r="858" spans="84:85" hidden="1">
      <c r="CF858" t="s">
        <v>942</v>
      </c>
      <c r="CG858" t="s">
        <v>1921</v>
      </c>
    </row>
    <row r="859" spans="84:85" hidden="1">
      <c r="CF859" t="s">
        <v>943</v>
      </c>
      <c r="CG859" t="s">
        <v>1922</v>
      </c>
    </row>
    <row r="860" spans="84:85" hidden="1">
      <c r="CF860" t="s">
        <v>944</v>
      </c>
      <c r="CG860" t="s">
        <v>1923</v>
      </c>
    </row>
    <row r="861" spans="84:85" hidden="1">
      <c r="CF861" t="s">
        <v>945</v>
      </c>
      <c r="CG861" t="s">
        <v>1924</v>
      </c>
    </row>
    <row r="862" spans="84:85" hidden="1">
      <c r="CF862" t="s">
        <v>946</v>
      </c>
      <c r="CG862" t="s">
        <v>1925</v>
      </c>
    </row>
    <row r="863" spans="84:85" hidden="1">
      <c r="CF863" t="s">
        <v>947</v>
      </c>
      <c r="CG863" t="s">
        <v>1926</v>
      </c>
    </row>
    <row r="864" spans="84:85" hidden="1">
      <c r="CF864" t="s">
        <v>948</v>
      </c>
      <c r="CG864" t="s">
        <v>1927</v>
      </c>
    </row>
    <row r="865" spans="84:85" hidden="1">
      <c r="CF865" t="s">
        <v>949</v>
      </c>
      <c r="CG865" t="s">
        <v>1928</v>
      </c>
    </row>
    <row r="866" spans="84:85" hidden="1">
      <c r="CF866" t="s">
        <v>950</v>
      </c>
      <c r="CG866" t="s">
        <v>1929</v>
      </c>
    </row>
    <row r="867" spans="84:85" hidden="1">
      <c r="CF867" t="s">
        <v>951</v>
      </c>
      <c r="CG867" t="s">
        <v>1930</v>
      </c>
    </row>
    <row r="868" spans="84:85" hidden="1">
      <c r="CF868" t="s">
        <v>952</v>
      </c>
      <c r="CG868" t="s">
        <v>1931</v>
      </c>
    </row>
    <row r="869" spans="84:85" hidden="1">
      <c r="CF869" t="s">
        <v>953</v>
      </c>
      <c r="CG869" t="s">
        <v>1932</v>
      </c>
    </row>
    <row r="870" spans="84:85" hidden="1">
      <c r="CF870" t="s">
        <v>954</v>
      </c>
      <c r="CG870" t="s">
        <v>1933</v>
      </c>
    </row>
    <row r="871" spans="84:85" hidden="1">
      <c r="CF871" t="s">
        <v>955</v>
      </c>
      <c r="CG871" t="s">
        <v>1934</v>
      </c>
    </row>
    <row r="872" spans="84:85" hidden="1">
      <c r="CF872" t="s">
        <v>956</v>
      </c>
      <c r="CG872" t="s">
        <v>1935</v>
      </c>
    </row>
    <row r="873" spans="84:85" hidden="1">
      <c r="CF873" t="s">
        <v>957</v>
      </c>
      <c r="CG873" t="s">
        <v>1936</v>
      </c>
    </row>
    <row r="874" spans="84:85" hidden="1">
      <c r="CF874" t="s">
        <v>958</v>
      </c>
      <c r="CG874" t="s">
        <v>1937</v>
      </c>
    </row>
    <row r="875" spans="84:85" hidden="1">
      <c r="CF875" t="s">
        <v>959</v>
      </c>
      <c r="CG875" t="s">
        <v>1938</v>
      </c>
    </row>
    <row r="876" spans="84:85" hidden="1">
      <c r="CF876" t="s">
        <v>960</v>
      </c>
      <c r="CG876" t="s">
        <v>1939</v>
      </c>
    </row>
    <row r="877" spans="84:85" hidden="1">
      <c r="CF877" t="s">
        <v>961</v>
      </c>
      <c r="CG877" t="s">
        <v>1940</v>
      </c>
    </row>
    <row r="878" spans="84:85" hidden="1">
      <c r="CF878" t="s">
        <v>962</v>
      </c>
      <c r="CG878" t="s">
        <v>1941</v>
      </c>
    </row>
    <row r="879" spans="84:85" hidden="1">
      <c r="CF879" t="s">
        <v>963</v>
      </c>
      <c r="CG879" t="s">
        <v>1942</v>
      </c>
    </row>
    <row r="880" spans="84:85" hidden="1">
      <c r="CF880" t="s">
        <v>964</v>
      </c>
      <c r="CG880" t="s">
        <v>1943</v>
      </c>
    </row>
    <row r="881" spans="84:85" hidden="1">
      <c r="CF881" t="s">
        <v>965</v>
      </c>
      <c r="CG881" t="s">
        <v>1944</v>
      </c>
    </row>
    <row r="882" spans="84:85" hidden="1">
      <c r="CF882" t="s">
        <v>966</v>
      </c>
      <c r="CG882" t="s">
        <v>1945</v>
      </c>
    </row>
    <row r="883" spans="84:85" hidden="1">
      <c r="CF883" t="s">
        <v>967</v>
      </c>
      <c r="CG883" t="s">
        <v>1946</v>
      </c>
    </row>
    <row r="884" spans="84:85" hidden="1">
      <c r="CF884" t="s">
        <v>968</v>
      </c>
      <c r="CG884" t="s">
        <v>1947</v>
      </c>
    </row>
    <row r="885" spans="84:85" hidden="1">
      <c r="CF885" t="s">
        <v>969</v>
      </c>
      <c r="CG885" t="s">
        <v>1948</v>
      </c>
    </row>
    <row r="886" spans="84:85" hidden="1">
      <c r="CF886" t="s">
        <v>970</v>
      </c>
      <c r="CG886" t="s">
        <v>1949</v>
      </c>
    </row>
    <row r="887" spans="84:85" hidden="1">
      <c r="CF887" t="s">
        <v>971</v>
      </c>
      <c r="CG887" t="s">
        <v>1950</v>
      </c>
    </row>
    <row r="888" spans="84:85" hidden="1">
      <c r="CF888" t="s">
        <v>972</v>
      </c>
      <c r="CG888" t="s">
        <v>1951</v>
      </c>
    </row>
    <row r="889" spans="84:85" hidden="1">
      <c r="CF889" t="s">
        <v>973</v>
      </c>
      <c r="CG889" t="s">
        <v>1952</v>
      </c>
    </row>
    <row r="890" spans="84:85" hidden="1">
      <c r="CF890" t="s">
        <v>974</v>
      </c>
      <c r="CG890" t="s">
        <v>1953</v>
      </c>
    </row>
    <row r="891" spans="84:85" hidden="1">
      <c r="CF891" t="s">
        <v>975</v>
      </c>
      <c r="CG891" t="s">
        <v>1954</v>
      </c>
    </row>
    <row r="892" spans="84:85" hidden="1">
      <c r="CF892" t="s">
        <v>976</v>
      </c>
      <c r="CG892" t="s">
        <v>97</v>
      </c>
    </row>
    <row r="893" spans="84:85" hidden="1">
      <c r="CF893" t="s">
        <v>977</v>
      </c>
      <c r="CG893" t="s">
        <v>1955</v>
      </c>
    </row>
    <row r="894" spans="84:85" hidden="1">
      <c r="CF894" t="s">
        <v>978</v>
      </c>
      <c r="CG894" t="s">
        <v>1956</v>
      </c>
    </row>
    <row r="895" spans="84:85" hidden="1">
      <c r="CF895" t="s">
        <v>979</v>
      </c>
      <c r="CG895" t="s">
        <v>1957</v>
      </c>
    </row>
    <row r="896" spans="84:85" hidden="1">
      <c r="CF896" t="s">
        <v>980</v>
      </c>
      <c r="CG896" t="s">
        <v>1958</v>
      </c>
    </row>
    <row r="897" spans="84:85" hidden="1">
      <c r="CF897" t="s">
        <v>981</v>
      </c>
      <c r="CG897" t="s">
        <v>1959</v>
      </c>
    </row>
    <row r="898" spans="84:85" hidden="1">
      <c r="CF898" t="s">
        <v>982</v>
      </c>
      <c r="CG898" t="s">
        <v>1960</v>
      </c>
    </row>
    <row r="899" spans="84:85" hidden="1">
      <c r="CF899" t="s">
        <v>983</v>
      </c>
      <c r="CG899" t="s">
        <v>1961</v>
      </c>
    </row>
    <row r="900" spans="84:85" hidden="1">
      <c r="CF900" t="s">
        <v>984</v>
      </c>
      <c r="CG900" t="s">
        <v>1962</v>
      </c>
    </row>
    <row r="901" spans="84:85" hidden="1">
      <c r="CF901" t="s">
        <v>985</v>
      </c>
      <c r="CG901" t="s">
        <v>1963</v>
      </c>
    </row>
    <row r="902" spans="84:85" hidden="1">
      <c r="CF902" t="s">
        <v>986</v>
      </c>
      <c r="CG902" t="s">
        <v>1964</v>
      </c>
    </row>
    <row r="903" spans="84:85" hidden="1">
      <c r="CF903" t="s">
        <v>987</v>
      </c>
      <c r="CG903" t="s">
        <v>1965</v>
      </c>
    </row>
    <row r="904" spans="84:85" hidden="1">
      <c r="CF904" t="s">
        <v>988</v>
      </c>
      <c r="CG904" t="s">
        <v>1966</v>
      </c>
    </row>
    <row r="905" spans="84:85" hidden="1">
      <c r="CF905" t="s">
        <v>989</v>
      </c>
      <c r="CG905" t="s">
        <v>1967</v>
      </c>
    </row>
    <row r="906" spans="84:85" hidden="1">
      <c r="CF906" t="s">
        <v>990</v>
      </c>
      <c r="CG906" t="s">
        <v>1968</v>
      </c>
    </row>
    <row r="907" spans="84:85" hidden="1">
      <c r="CF907" t="s">
        <v>991</v>
      </c>
      <c r="CG907" t="s">
        <v>1969</v>
      </c>
    </row>
    <row r="908" spans="84:85" hidden="1">
      <c r="CF908" t="s">
        <v>992</v>
      </c>
      <c r="CG908" t="s">
        <v>1970</v>
      </c>
    </row>
    <row r="909" spans="84:85" hidden="1">
      <c r="CF909" t="s">
        <v>993</v>
      </c>
      <c r="CG909" t="s">
        <v>1971</v>
      </c>
    </row>
    <row r="910" spans="84:85" hidden="1">
      <c r="CF910" t="s">
        <v>994</v>
      </c>
      <c r="CG910" t="s">
        <v>1972</v>
      </c>
    </row>
    <row r="911" spans="84:85" hidden="1">
      <c r="CF911" t="s">
        <v>995</v>
      </c>
      <c r="CG911" t="s">
        <v>1973</v>
      </c>
    </row>
    <row r="912" spans="84:85" hidden="1">
      <c r="CF912" t="s">
        <v>996</v>
      </c>
      <c r="CG912" t="s">
        <v>1974</v>
      </c>
    </row>
    <row r="913" spans="84:85" hidden="1">
      <c r="CF913" t="s">
        <v>997</v>
      </c>
      <c r="CG913" t="s">
        <v>1975</v>
      </c>
    </row>
    <row r="914" spans="84:85" hidden="1">
      <c r="CF914" t="s">
        <v>998</v>
      </c>
      <c r="CG914" t="s">
        <v>1976</v>
      </c>
    </row>
    <row r="915" spans="84:85" hidden="1">
      <c r="CF915" t="s">
        <v>999</v>
      </c>
      <c r="CG915" t="s">
        <v>1977</v>
      </c>
    </row>
    <row r="916" spans="84:85" hidden="1">
      <c r="CF916" t="s">
        <v>1000</v>
      </c>
      <c r="CG916" t="s">
        <v>1978</v>
      </c>
    </row>
    <row r="917" spans="84:85" hidden="1">
      <c r="CF917" t="s">
        <v>1001</v>
      </c>
      <c r="CG917" t="s">
        <v>1979</v>
      </c>
    </row>
    <row r="918" spans="84:85" hidden="1">
      <c r="CF918" t="s">
        <v>1002</v>
      </c>
      <c r="CG918" t="s">
        <v>1980</v>
      </c>
    </row>
    <row r="919" spans="84:85" hidden="1">
      <c r="CF919" t="s">
        <v>1003</v>
      </c>
      <c r="CG919" t="s">
        <v>1981</v>
      </c>
    </row>
    <row r="920" spans="84:85" hidden="1">
      <c r="CF920" t="s">
        <v>1004</v>
      </c>
      <c r="CG920" t="s">
        <v>1982</v>
      </c>
    </row>
    <row r="921" spans="84:85" hidden="1">
      <c r="CF921" t="s">
        <v>1005</v>
      </c>
      <c r="CG921" t="s">
        <v>1983</v>
      </c>
    </row>
    <row r="922" spans="84:85" hidden="1">
      <c r="CF922" t="s">
        <v>1006</v>
      </c>
      <c r="CG922" t="s">
        <v>1984</v>
      </c>
    </row>
    <row r="923" spans="84:85" hidden="1">
      <c r="CF923" t="s">
        <v>1007</v>
      </c>
      <c r="CG923" t="s">
        <v>1985</v>
      </c>
    </row>
    <row r="924" spans="84:85" hidden="1">
      <c r="CF924" t="s">
        <v>1008</v>
      </c>
      <c r="CG924" t="s">
        <v>1986</v>
      </c>
    </row>
    <row r="925" spans="84:85" hidden="1">
      <c r="CF925" t="s">
        <v>1009</v>
      </c>
      <c r="CG925" t="s">
        <v>1987</v>
      </c>
    </row>
    <row r="926" spans="84:85" hidden="1">
      <c r="CF926" t="s">
        <v>1010</v>
      </c>
      <c r="CG926" t="s">
        <v>1988</v>
      </c>
    </row>
    <row r="927" spans="84:85" hidden="1">
      <c r="CF927" t="s">
        <v>1011</v>
      </c>
      <c r="CG927" t="s">
        <v>1989</v>
      </c>
    </row>
    <row r="928" spans="84:85" hidden="1">
      <c r="CF928" t="s">
        <v>1012</v>
      </c>
      <c r="CG928" t="s">
        <v>1990</v>
      </c>
    </row>
    <row r="929" spans="84:85" hidden="1">
      <c r="CF929" t="s">
        <v>1013</v>
      </c>
      <c r="CG929" t="s">
        <v>1991</v>
      </c>
    </row>
    <row r="930" spans="84:85" hidden="1">
      <c r="CF930" t="s">
        <v>1014</v>
      </c>
      <c r="CG930" t="s">
        <v>1992</v>
      </c>
    </row>
    <row r="931" spans="84:85" hidden="1">
      <c r="CF931" t="s">
        <v>1015</v>
      </c>
      <c r="CG931" t="s">
        <v>1993</v>
      </c>
    </row>
    <row r="932" spans="84:85" hidden="1">
      <c r="CF932" t="s">
        <v>1016</v>
      </c>
      <c r="CG932" t="s">
        <v>1994</v>
      </c>
    </row>
    <row r="933" spans="84:85" hidden="1">
      <c r="CF933" t="s">
        <v>1017</v>
      </c>
      <c r="CG933" t="s">
        <v>1995</v>
      </c>
    </row>
    <row r="934" spans="84:85" hidden="1">
      <c r="CF934" t="s">
        <v>1018</v>
      </c>
      <c r="CG934" t="s">
        <v>1996</v>
      </c>
    </row>
    <row r="935" spans="84:85" hidden="1">
      <c r="CF935" t="s">
        <v>1019</v>
      </c>
      <c r="CG935" t="s">
        <v>1997</v>
      </c>
    </row>
    <row r="936" spans="84:85" hidden="1">
      <c r="CF936" t="s">
        <v>1020</v>
      </c>
      <c r="CG936" t="s">
        <v>1998</v>
      </c>
    </row>
    <row r="937" spans="84:85" hidden="1">
      <c r="CF937" t="s">
        <v>1021</v>
      </c>
      <c r="CG937" t="s">
        <v>1999</v>
      </c>
    </row>
    <row r="938" spans="84:85" hidden="1">
      <c r="CF938" t="s">
        <v>1022</v>
      </c>
      <c r="CG938" t="s">
        <v>2000</v>
      </c>
    </row>
  </sheetData>
  <mergeCells count="578">
    <mergeCell ref="AR132:AT133"/>
    <mergeCell ref="Y213:AH214"/>
    <mergeCell ref="AI213:AQ214"/>
    <mergeCell ref="AR213:AT214"/>
    <mergeCell ref="Y294:AH295"/>
    <mergeCell ref="AI294:AQ295"/>
    <mergeCell ref="AR294:AT295"/>
    <mergeCell ref="AQ231:AT232"/>
    <mergeCell ref="AQ233:AT234"/>
    <mergeCell ref="Y231:AH232"/>
    <mergeCell ref="Y233:AH234"/>
    <mergeCell ref="AI231:AP232"/>
    <mergeCell ref="AI233:AP234"/>
    <mergeCell ref="AR227:AT228"/>
    <mergeCell ref="AN227:AP228"/>
    <mergeCell ref="AL229:AM230"/>
    <mergeCell ref="AI142:AP143"/>
    <mergeCell ref="Y140:AH141"/>
    <mergeCell ref="Y142:AH143"/>
    <mergeCell ref="Y150:AH151"/>
    <mergeCell ref="Y152:AH153"/>
    <mergeCell ref="AQ140:AT141"/>
    <mergeCell ref="AQ142:AT143"/>
    <mergeCell ref="AQ150:AT151"/>
    <mergeCell ref="AQ302:AT303"/>
    <mergeCell ref="AI302:AP303"/>
    <mergeCell ref="Y302:AH303"/>
    <mergeCell ref="AR292:AT293"/>
    <mergeCell ref="AL260:AO261"/>
    <mergeCell ref="AP260:AR261"/>
    <mergeCell ref="AS260:AT261"/>
    <mergeCell ref="AN298:AP299"/>
    <mergeCell ref="AR298:AT299"/>
    <mergeCell ref="Y296:AG297"/>
    <mergeCell ref="AR300:AR301"/>
    <mergeCell ref="AS300:AT301"/>
    <mergeCell ref="Y300:AH301"/>
    <mergeCell ref="AI300:AJ301"/>
    <mergeCell ref="AK300:AK301"/>
    <mergeCell ref="AQ298:AQ299"/>
    <mergeCell ref="AN300:AO301"/>
    <mergeCell ref="AP300:AQ301"/>
    <mergeCell ref="AQ152:AT153"/>
    <mergeCell ref="AN146:AP147"/>
    <mergeCell ref="AR146:AT147"/>
    <mergeCell ref="AQ146:AQ147"/>
    <mergeCell ref="AP148:AQ149"/>
    <mergeCell ref="AR148:AR149"/>
    <mergeCell ref="AS148:AT149"/>
    <mergeCell ref="AK148:AK149"/>
    <mergeCell ref="AL148:AM149"/>
    <mergeCell ref="AM146:AM147"/>
    <mergeCell ref="AN148:AO149"/>
    <mergeCell ref="Y144:AG145"/>
    <mergeCell ref="AR136:AT137"/>
    <mergeCell ref="AI150:AP151"/>
    <mergeCell ref="AI152:AP153"/>
    <mergeCell ref="B2:F3"/>
    <mergeCell ref="Z2:AD3"/>
    <mergeCell ref="AV177:AW178"/>
    <mergeCell ref="AX177:AY178"/>
    <mergeCell ref="AZ177:BA178"/>
    <mergeCell ref="O31:P31"/>
    <mergeCell ref="O32:P32"/>
    <mergeCell ref="B13:H13"/>
    <mergeCell ref="I13:AJ13"/>
    <mergeCell ref="B14:H14"/>
    <mergeCell ref="I14:AJ14"/>
    <mergeCell ref="B16:H16"/>
    <mergeCell ref="B20:U20"/>
    <mergeCell ref="L31:M31"/>
    <mergeCell ref="B22:H22"/>
    <mergeCell ref="I22:J22"/>
    <mergeCell ref="K22:L22"/>
    <mergeCell ref="AC29:AJ30"/>
    <mergeCell ref="AC31:AJ32"/>
    <mergeCell ref="AK29:AW30"/>
    <mergeCell ref="AI140:AP141"/>
    <mergeCell ref="AV258:AW259"/>
    <mergeCell ref="AX258:AY259"/>
    <mergeCell ref="AZ258:BA259"/>
    <mergeCell ref="AV339:AW340"/>
    <mergeCell ref="AX339:AY340"/>
    <mergeCell ref="AZ339:BA340"/>
    <mergeCell ref="G2:X3"/>
    <mergeCell ref="AE2:BA3"/>
    <mergeCell ref="B41:AB46"/>
    <mergeCell ref="R30:V30"/>
    <mergeCell ref="X30:AB30"/>
    <mergeCell ref="R37:X37"/>
    <mergeCell ref="R38:X38"/>
    <mergeCell ref="H29:AB29"/>
    <mergeCell ref="H30:Q30"/>
    <mergeCell ref="R31:S31"/>
    <mergeCell ref="R32:S32"/>
    <mergeCell ref="U31:V31"/>
    <mergeCell ref="U32:V32"/>
    <mergeCell ref="Y38:AC38"/>
    <mergeCell ref="X31:Y31"/>
    <mergeCell ref="AA31:AB31"/>
    <mergeCell ref="X32:Y32"/>
    <mergeCell ref="B6:F6"/>
    <mergeCell ref="G6:AA6"/>
    <mergeCell ref="B7:F7"/>
    <mergeCell ref="G7:AA7"/>
    <mergeCell ref="B8:F8"/>
    <mergeCell ref="G8:AA8"/>
    <mergeCell ref="B9:F9"/>
    <mergeCell ref="G9:AA9"/>
    <mergeCell ref="B12:H12"/>
    <mergeCell ref="I12:K12"/>
    <mergeCell ref="M12:O12"/>
    <mergeCell ref="P12:AJ12"/>
    <mergeCell ref="BK12:BL12"/>
    <mergeCell ref="BG13:BH13"/>
    <mergeCell ref="BI13:BJ13"/>
    <mergeCell ref="BK13:BL13"/>
    <mergeCell ref="B31:G31"/>
    <mergeCell ref="B32:G32"/>
    <mergeCell ref="B37:G37"/>
    <mergeCell ref="B35:G36"/>
    <mergeCell ref="R35:X35"/>
    <mergeCell ref="R36:X36"/>
    <mergeCell ref="H35:L36"/>
    <mergeCell ref="M35:Q36"/>
    <mergeCell ref="H37:L37"/>
    <mergeCell ref="M37:Q37"/>
    <mergeCell ref="W25:AN25"/>
    <mergeCell ref="W26:AN26"/>
    <mergeCell ref="AA32:AB32"/>
    <mergeCell ref="I16:AJ16"/>
    <mergeCell ref="B15:H15"/>
    <mergeCell ref="AD98:AK99"/>
    <mergeCell ref="AL98:AO99"/>
    <mergeCell ref="AP98:AR99"/>
    <mergeCell ref="AS98:AT99"/>
    <mergeCell ref="AU98:AU99"/>
    <mergeCell ref="AV98:AW99"/>
    <mergeCell ref="AK31:AW32"/>
    <mergeCell ref="AK56:AW57"/>
    <mergeCell ref="AC56:AJ57"/>
    <mergeCell ref="Y37:AC37"/>
    <mergeCell ref="AD37:AK38"/>
    <mergeCell ref="AD35:AK36"/>
    <mergeCell ref="X55:AB55"/>
    <mergeCell ref="AC81:AJ82"/>
    <mergeCell ref="B66:AB71"/>
    <mergeCell ref="B75:V75"/>
    <mergeCell ref="B76:V76"/>
    <mergeCell ref="B79:G80"/>
    <mergeCell ref="H79:AB79"/>
    <mergeCell ref="B38:G38"/>
    <mergeCell ref="H55:Q55"/>
    <mergeCell ref="R55:V55"/>
    <mergeCell ref="B57:G57"/>
    <mergeCell ref="H57:J57"/>
    <mergeCell ref="A109:L110"/>
    <mergeCell ref="M109:AU110"/>
    <mergeCell ref="AX98:AX99"/>
    <mergeCell ref="AY98:AZ99"/>
    <mergeCell ref="Y98:Y99"/>
    <mergeCell ref="Z98:AA99"/>
    <mergeCell ref="AB98:AC99"/>
    <mergeCell ref="BA98:BA99"/>
    <mergeCell ref="BI12:BJ12"/>
    <mergeCell ref="I15:AJ15"/>
    <mergeCell ref="B19:U19"/>
    <mergeCell ref="V19:AN19"/>
    <mergeCell ref="V20:AN20"/>
    <mergeCell ref="B25:V25"/>
    <mergeCell ref="B26:V26"/>
    <mergeCell ref="B29:G30"/>
    <mergeCell ref="B50:V50"/>
    <mergeCell ref="B51:V51"/>
    <mergeCell ref="L32:M32"/>
    <mergeCell ref="H31:J31"/>
    <mergeCell ref="H32:J32"/>
    <mergeCell ref="H38:L38"/>
    <mergeCell ref="M38:Q38"/>
    <mergeCell ref="Y35:AC36"/>
    <mergeCell ref="AQ136:AQ137"/>
    <mergeCell ref="A130:I131"/>
    <mergeCell ref="J130:K131"/>
    <mergeCell ref="L130:O131"/>
    <mergeCell ref="P130:Q131"/>
    <mergeCell ref="R130:V131"/>
    <mergeCell ref="Y130:AH131"/>
    <mergeCell ref="A123:G124"/>
    <mergeCell ref="H123:AJ124"/>
    <mergeCell ref="A125:G126"/>
    <mergeCell ref="H125:AJ126"/>
    <mergeCell ref="J129:Q129"/>
    <mergeCell ref="R129:V129"/>
    <mergeCell ref="AN136:AP137"/>
    <mergeCell ref="Y134:AG135"/>
    <mergeCell ref="Y132:AH133"/>
    <mergeCell ref="AI132:AQ133"/>
    <mergeCell ref="AR130:AT131"/>
    <mergeCell ref="AS138:AT139"/>
    <mergeCell ref="A140:I141"/>
    <mergeCell ref="J140:K141"/>
    <mergeCell ref="L140:O141"/>
    <mergeCell ref="P140:Q141"/>
    <mergeCell ref="R140:V141"/>
    <mergeCell ref="AI138:AJ139"/>
    <mergeCell ref="AK138:AK139"/>
    <mergeCell ref="AL138:AM139"/>
    <mergeCell ref="AN138:AO139"/>
    <mergeCell ref="AP138:AQ139"/>
    <mergeCell ref="AR138:AR139"/>
    <mergeCell ref="A138:I139"/>
    <mergeCell ref="J138:K139"/>
    <mergeCell ref="L138:O139"/>
    <mergeCell ref="P138:Q139"/>
    <mergeCell ref="R138:V139"/>
    <mergeCell ref="Y138:AH139"/>
    <mergeCell ref="AI130:AQ131"/>
    <mergeCell ref="A136:I137"/>
    <mergeCell ref="Y136:AH137"/>
    <mergeCell ref="AI136:AL137"/>
    <mergeCell ref="AM136:AM137"/>
    <mergeCell ref="A150:I151"/>
    <mergeCell ref="J150:K151"/>
    <mergeCell ref="L150:O151"/>
    <mergeCell ref="P150:Q151"/>
    <mergeCell ref="R150:V151"/>
    <mergeCell ref="AC79:AJ80"/>
    <mergeCell ref="AK79:AW80"/>
    <mergeCell ref="H80:Q80"/>
    <mergeCell ref="R80:V80"/>
    <mergeCell ref="X80:AB80"/>
    <mergeCell ref="AK81:AW82"/>
    <mergeCell ref="B82:G82"/>
    <mergeCell ref="H82:J82"/>
    <mergeCell ref="L82:M82"/>
    <mergeCell ref="O82:P82"/>
    <mergeCell ref="R82:S82"/>
    <mergeCell ref="A142:I143"/>
    <mergeCell ref="J142:Q143"/>
    <mergeCell ref="R142:V143"/>
    <mergeCell ref="J148:K149"/>
    <mergeCell ref="L148:O149"/>
    <mergeCell ref="P148:Q149"/>
    <mergeCell ref="R148:V149"/>
    <mergeCell ref="Y148:AH149"/>
    <mergeCell ref="A148:I149"/>
    <mergeCell ref="B54:G55"/>
    <mergeCell ref="H54:AB54"/>
    <mergeCell ref="AC54:AJ55"/>
    <mergeCell ref="A98:N99"/>
    <mergeCell ref="O98:Q99"/>
    <mergeCell ref="R98:S99"/>
    <mergeCell ref="T98:X99"/>
    <mergeCell ref="AI148:AJ149"/>
    <mergeCell ref="A146:I147"/>
    <mergeCell ref="Y146:AH147"/>
    <mergeCell ref="AI146:AL147"/>
    <mergeCell ref="A113:Q114"/>
    <mergeCell ref="A115:N116"/>
    <mergeCell ref="O115:AN116"/>
    <mergeCell ref="A117:N118"/>
    <mergeCell ref="O117:AN118"/>
    <mergeCell ref="A121:Q122"/>
    <mergeCell ref="A103:Q104"/>
    <mergeCell ref="A105:L106"/>
    <mergeCell ref="M105:AU106"/>
    <mergeCell ref="A107:L108"/>
    <mergeCell ref="M107:AU108"/>
    <mergeCell ref="AK54:AW55"/>
    <mergeCell ref="L57:M57"/>
    <mergeCell ref="O57:P57"/>
    <mergeCell ref="R57:S57"/>
    <mergeCell ref="U57:V57"/>
    <mergeCell ref="X57:Y57"/>
    <mergeCell ref="AA57:AB57"/>
    <mergeCell ref="B56:G56"/>
    <mergeCell ref="H56:J56"/>
    <mergeCell ref="L56:M56"/>
    <mergeCell ref="O56:P56"/>
    <mergeCell ref="R56:S56"/>
    <mergeCell ref="U56:V56"/>
    <mergeCell ref="X56:Y56"/>
    <mergeCell ref="AA56:AB56"/>
    <mergeCell ref="H171:AK172"/>
    <mergeCell ref="A173:G174"/>
    <mergeCell ref="H173:AK174"/>
    <mergeCell ref="B60:G61"/>
    <mergeCell ref="H60:L61"/>
    <mergeCell ref="M60:Q61"/>
    <mergeCell ref="R60:X60"/>
    <mergeCell ref="Y60:AC61"/>
    <mergeCell ref="AD60:AK61"/>
    <mergeCell ref="R61:X61"/>
    <mergeCell ref="B62:G62"/>
    <mergeCell ref="H62:L62"/>
    <mergeCell ref="M62:Q62"/>
    <mergeCell ref="R62:X62"/>
    <mergeCell ref="Y62:AC62"/>
    <mergeCell ref="AD62:AK63"/>
    <mergeCell ref="B63:G63"/>
    <mergeCell ref="H63:L63"/>
    <mergeCell ref="M63:Q63"/>
    <mergeCell ref="R63:X63"/>
    <mergeCell ref="Y63:AC63"/>
    <mergeCell ref="A152:I153"/>
    <mergeCell ref="J152:Q153"/>
    <mergeCell ref="R152:V153"/>
    <mergeCell ref="AL179:AO180"/>
    <mergeCell ref="AP179:AR180"/>
    <mergeCell ref="AS179:AT180"/>
    <mergeCell ref="AU179:AU180"/>
    <mergeCell ref="AV179:AW180"/>
    <mergeCell ref="AX179:AX180"/>
    <mergeCell ref="AY179:AZ180"/>
    <mergeCell ref="BA179:BA180"/>
    <mergeCell ref="A156:Q157"/>
    <mergeCell ref="A158:AU162"/>
    <mergeCell ref="A165:P166"/>
    <mergeCell ref="A167:G168"/>
    <mergeCell ref="H167:AK168"/>
    <mergeCell ref="A169:G170"/>
    <mergeCell ref="H169:AK170"/>
    <mergeCell ref="A179:N180"/>
    <mergeCell ref="O179:Q180"/>
    <mergeCell ref="R179:S180"/>
    <mergeCell ref="T179:X180"/>
    <mergeCell ref="Y179:Y180"/>
    <mergeCell ref="Z179:AA180"/>
    <mergeCell ref="AB179:AC180"/>
    <mergeCell ref="AD179:AK180"/>
    <mergeCell ref="A171:G172"/>
    <mergeCell ref="A184:Q185"/>
    <mergeCell ref="A186:L187"/>
    <mergeCell ref="M186:AU187"/>
    <mergeCell ref="A188:L189"/>
    <mergeCell ref="M188:AU189"/>
    <mergeCell ref="A190:L191"/>
    <mergeCell ref="M190:AU191"/>
    <mergeCell ref="A194:Q195"/>
    <mergeCell ref="A196:N197"/>
    <mergeCell ref="O196:AN197"/>
    <mergeCell ref="A198:N199"/>
    <mergeCell ref="O198:AN199"/>
    <mergeCell ref="A202:Q203"/>
    <mergeCell ref="A204:G205"/>
    <mergeCell ref="H204:AJ205"/>
    <mergeCell ref="A206:G207"/>
    <mergeCell ref="H206:AJ207"/>
    <mergeCell ref="J210:Q210"/>
    <mergeCell ref="R210:V210"/>
    <mergeCell ref="P211:Q212"/>
    <mergeCell ref="R211:V212"/>
    <mergeCell ref="Y211:AH212"/>
    <mergeCell ref="AI211:AQ212"/>
    <mergeCell ref="A217:I218"/>
    <mergeCell ref="Y217:AH218"/>
    <mergeCell ref="AI217:AL218"/>
    <mergeCell ref="AM217:AM218"/>
    <mergeCell ref="AQ217:AQ218"/>
    <mergeCell ref="AN217:AP218"/>
    <mergeCell ref="Y215:AG216"/>
    <mergeCell ref="J218:Q218"/>
    <mergeCell ref="AR211:AT212"/>
    <mergeCell ref="AN219:AO220"/>
    <mergeCell ref="AP219:AQ220"/>
    <mergeCell ref="AR219:AR220"/>
    <mergeCell ref="AS219:AT220"/>
    <mergeCell ref="A221:I222"/>
    <mergeCell ref="J221:K222"/>
    <mergeCell ref="L221:O222"/>
    <mergeCell ref="P221:Q222"/>
    <mergeCell ref="R221:V222"/>
    <mergeCell ref="A219:I220"/>
    <mergeCell ref="J219:K220"/>
    <mergeCell ref="L219:O220"/>
    <mergeCell ref="P219:Q220"/>
    <mergeCell ref="R219:V220"/>
    <mergeCell ref="Y219:AH220"/>
    <mergeCell ref="AI219:AJ220"/>
    <mergeCell ref="AK219:AK220"/>
    <mergeCell ref="AL219:AM220"/>
    <mergeCell ref="AQ221:AT222"/>
    <mergeCell ref="AI221:AP222"/>
    <mergeCell ref="Y221:AH222"/>
    <mergeCell ref="A211:I212"/>
    <mergeCell ref="L211:O212"/>
    <mergeCell ref="AI227:AL228"/>
    <mergeCell ref="AM227:AM228"/>
    <mergeCell ref="AQ227:AQ228"/>
    <mergeCell ref="AQ223:AT224"/>
    <mergeCell ref="AI223:AP224"/>
    <mergeCell ref="Y223:AH224"/>
    <mergeCell ref="Y225:AG226"/>
    <mergeCell ref="J228:Q228"/>
    <mergeCell ref="AR217:AT218"/>
    <mergeCell ref="L81:M81"/>
    <mergeCell ref="O81:P81"/>
    <mergeCell ref="R81:S81"/>
    <mergeCell ref="U81:V81"/>
    <mergeCell ref="X81:Y81"/>
    <mergeCell ref="AA81:AB81"/>
    <mergeCell ref="A237:Q238"/>
    <mergeCell ref="A239:AU243"/>
    <mergeCell ref="A246:P247"/>
    <mergeCell ref="AN229:AO230"/>
    <mergeCell ref="AP229:AQ230"/>
    <mergeCell ref="AR229:AR230"/>
    <mergeCell ref="AS229:AT230"/>
    <mergeCell ref="A231:I232"/>
    <mergeCell ref="J231:K232"/>
    <mergeCell ref="L231:O232"/>
    <mergeCell ref="P231:Q232"/>
    <mergeCell ref="R231:V232"/>
    <mergeCell ref="A229:I230"/>
    <mergeCell ref="J229:K230"/>
    <mergeCell ref="L229:O230"/>
    <mergeCell ref="P229:Q230"/>
    <mergeCell ref="R229:V230"/>
    <mergeCell ref="Y229:AH230"/>
    <mergeCell ref="R85:X85"/>
    <mergeCell ref="Y85:AC86"/>
    <mergeCell ref="AD85:AK86"/>
    <mergeCell ref="R86:X86"/>
    <mergeCell ref="B87:G87"/>
    <mergeCell ref="H87:L87"/>
    <mergeCell ref="M87:Q87"/>
    <mergeCell ref="R87:X87"/>
    <mergeCell ref="Y87:AC87"/>
    <mergeCell ref="AD87:AK88"/>
    <mergeCell ref="B88:G88"/>
    <mergeCell ref="H88:L88"/>
    <mergeCell ref="M88:Q88"/>
    <mergeCell ref="R88:X88"/>
    <mergeCell ref="Y88:AC88"/>
    <mergeCell ref="U82:V82"/>
    <mergeCell ref="X82:Y82"/>
    <mergeCell ref="AA82:AB82"/>
    <mergeCell ref="B81:G81"/>
    <mergeCell ref="H81:J81"/>
    <mergeCell ref="B91:AB96"/>
    <mergeCell ref="A260:N261"/>
    <mergeCell ref="O260:Q261"/>
    <mergeCell ref="R260:S261"/>
    <mergeCell ref="T260:X261"/>
    <mergeCell ref="Y260:Y261"/>
    <mergeCell ref="Z260:AA261"/>
    <mergeCell ref="AB260:AC261"/>
    <mergeCell ref="A233:I234"/>
    <mergeCell ref="J233:Q234"/>
    <mergeCell ref="R233:V234"/>
    <mergeCell ref="A223:I224"/>
    <mergeCell ref="J147:Q147"/>
    <mergeCell ref="J137:Q137"/>
    <mergeCell ref="R137:V137"/>
    <mergeCell ref="R147:V147"/>
    <mergeCell ref="B85:G86"/>
    <mergeCell ref="H85:L86"/>
    <mergeCell ref="M85:Q86"/>
    <mergeCell ref="AI229:AJ230"/>
    <mergeCell ref="AK229:AK230"/>
    <mergeCell ref="J211:K212"/>
    <mergeCell ref="AU260:AU261"/>
    <mergeCell ref="AV260:AW261"/>
    <mergeCell ref="AX260:AX261"/>
    <mergeCell ref="AY260:AZ261"/>
    <mergeCell ref="BA260:BA261"/>
    <mergeCell ref="A265:Q266"/>
    <mergeCell ref="R218:V218"/>
    <mergeCell ref="R228:V228"/>
    <mergeCell ref="AD260:AK261"/>
    <mergeCell ref="A248:G249"/>
    <mergeCell ref="H248:AK249"/>
    <mergeCell ref="A250:G251"/>
    <mergeCell ref="H250:AK251"/>
    <mergeCell ref="A252:G253"/>
    <mergeCell ref="H252:AK253"/>
    <mergeCell ref="A254:G255"/>
    <mergeCell ref="H254:AK255"/>
    <mergeCell ref="J223:Q224"/>
    <mergeCell ref="R223:V224"/>
    <mergeCell ref="A227:I228"/>
    <mergeCell ref="Y227:AH228"/>
    <mergeCell ref="A267:L268"/>
    <mergeCell ref="M267:AU268"/>
    <mergeCell ref="A269:L270"/>
    <mergeCell ref="M269:AU270"/>
    <mergeCell ref="A271:L272"/>
    <mergeCell ref="M271:AU272"/>
    <mergeCell ref="A275:Q276"/>
    <mergeCell ref="A277:N278"/>
    <mergeCell ref="O277:AN278"/>
    <mergeCell ref="A279:N280"/>
    <mergeCell ref="O279:AN280"/>
    <mergeCell ref="A283:Q284"/>
    <mergeCell ref="A285:G286"/>
    <mergeCell ref="H285:AJ286"/>
    <mergeCell ref="AL300:AM301"/>
    <mergeCell ref="J299:Q299"/>
    <mergeCell ref="A287:G288"/>
    <mergeCell ref="H287:AJ288"/>
    <mergeCell ref="J291:Q291"/>
    <mergeCell ref="R291:V291"/>
    <mergeCell ref="A292:I293"/>
    <mergeCell ref="J292:K293"/>
    <mergeCell ref="L292:O293"/>
    <mergeCell ref="P292:Q293"/>
    <mergeCell ref="R292:V293"/>
    <mergeCell ref="Y292:AH293"/>
    <mergeCell ref="AI292:AQ293"/>
    <mergeCell ref="P300:Q301"/>
    <mergeCell ref="R300:V301"/>
    <mergeCell ref="A298:I299"/>
    <mergeCell ref="Y298:AH299"/>
    <mergeCell ref="AI298:AL299"/>
    <mergeCell ref="AM298:AM299"/>
    <mergeCell ref="AM308:AM309"/>
    <mergeCell ref="AQ308:AQ309"/>
    <mergeCell ref="AQ304:AT305"/>
    <mergeCell ref="AI304:AP305"/>
    <mergeCell ref="Y304:AH305"/>
    <mergeCell ref="AR308:AT309"/>
    <mergeCell ref="AN308:AP309"/>
    <mergeCell ref="Y306:AG307"/>
    <mergeCell ref="AN310:AO311"/>
    <mergeCell ref="AP310:AQ311"/>
    <mergeCell ref="AR310:AR311"/>
    <mergeCell ref="AS310:AT311"/>
    <mergeCell ref="Y310:AH311"/>
    <mergeCell ref="AI310:AJ311"/>
    <mergeCell ref="AK310:AK311"/>
    <mergeCell ref="AQ312:AT313"/>
    <mergeCell ref="Y312:AH313"/>
    <mergeCell ref="AI312:AP313"/>
    <mergeCell ref="AL310:AM311"/>
    <mergeCell ref="A331:G332"/>
    <mergeCell ref="H331:AK332"/>
    <mergeCell ref="A333:G334"/>
    <mergeCell ref="H333:AK334"/>
    <mergeCell ref="A335:G336"/>
    <mergeCell ref="H335:AK336"/>
    <mergeCell ref="A314:I315"/>
    <mergeCell ref="J314:Q315"/>
    <mergeCell ref="R314:V315"/>
    <mergeCell ref="A318:Q319"/>
    <mergeCell ref="A320:AU324"/>
    <mergeCell ref="A327:P328"/>
    <mergeCell ref="AQ314:AT315"/>
    <mergeCell ref="Y314:AH315"/>
    <mergeCell ref="AI314:AP315"/>
    <mergeCell ref="A312:I313"/>
    <mergeCell ref="J312:K313"/>
    <mergeCell ref="L312:O313"/>
    <mergeCell ref="P312:Q313"/>
    <mergeCell ref="R312:V313"/>
    <mergeCell ref="R299:V299"/>
    <mergeCell ref="R309:V309"/>
    <mergeCell ref="A329:G330"/>
    <mergeCell ref="H329:AK330"/>
    <mergeCell ref="A304:I305"/>
    <mergeCell ref="J304:Q305"/>
    <mergeCell ref="R304:V305"/>
    <mergeCell ref="A308:I309"/>
    <mergeCell ref="Y308:AH309"/>
    <mergeCell ref="AI308:AL309"/>
    <mergeCell ref="A302:I303"/>
    <mergeCell ref="J302:K303"/>
    <mergeCell ref="L302:O303"/>
    <mergeCell ref="P302:Q303"/>
    <mergeCell ref="R302:V303"/>
    <mergeCell ref="A300:I301"/>
    <mergeCell ref="J300:K301"/>
    <mergeCell ref="L300:O301"/>
    <mergeCell ref="J309:Q309"/>
    <mergeCell ref="A310:I311"/>
    <mergeCell ref="J310:K311"/>
    <mergeCell ref="L310:O311"/>
    <mergeCell ref="P310:Q311"/>
    <mergeCell ref="R310:V311"/>
  </mergeCells>
  <phoneticPr fontId="1"/>
  <conditionalFormatting sqref="G6:AA9">
    <cfRule type="expression" dxfId="147" priority="118">
      <formula>$G6=""</formula>
    </cfRule>
    <cfRule type="colorScale" priority="119">
      <colorScale>
        <cfvo type="min"/>
        <cfvo type="max"/>
        <color rgb="FFFF7128"/>
        <color rgb="FFFFEF9C"/>
      </colorScale>
    </cfRule>
  </conditionalFormatting>
  <conditionalFormatting sqref="I12:K12">
    <cfRule type="expression" dxfId="146" priority="117">
      <formula>$I$12=""</formula>
    </cfRule>
  </conditionalFormatting>
  <conditionalFormatting sqref="M12:O12">
    <cfRule type="expression" dxfId="145" priority="116">
      <formula>$M$12=""</formula>
    </cfRule>
  </conditionalFormatting>
  <conditionalFormatting sqref="I14:AJ16">
    <cfRule type="expression" dxfId="144" priority="115">
      <formula>I14=""</formula>
    </cfRule>
  </conditionalFormatting>
  <conditionalFormatting sqref="I13:AJ13">
    <cfRule type="expression" dxfId="143" priority="93">
      <formula>$I$13="郵便番号を入力後、区町名を確認してください"</formula>
    </cfRule>
    <cfRule type="expression" dxfId="142" priority="113">
      <formula>$I$13="郵便番号の入力を確認してください"</formula>
    </cfRule>
  </conditionalFormatting>
  <conditionalFormatting sqref="B20:U20">
    <cfRule type="expression" dxfId="141" priority="112">
      <formula>$B$20="選択してください"</formula>
    </cfRule>
  </conditionalFormatting>
  <conditionalFormatting sqref="V20:AN20">
    <cfRule type="expression" dxfId="140" priority="111">
      <formula>$V$20=""</formula>
    </cfRule>
  </conditionalFormatting>
  <conditionalFormatting sqref="H31:J32 H56:J57 H81:J82">
    <cfRule type="expression" dxfId="139" priority="110">
      <formula>$H31=""</formula>
    </cfRule>
  </conditionalFormatting>
  <conditionalFormatting sqref="L31:M32 L56:M57 L81:M82">
    <cfRule type="expression" dxfId="138" priority="109">
      <formula>$L31=""</formula>
    </cfRule>
  </conditionalFormatting>
  <conditionalFormatting sqref="R31:S32 R56:S57 R81:S82">
    <cfRule type="expression" dxfId="137" priority="107">
      <formula>$R31=""</formula>
    </cfRule>
  </conditionalFormatting>
  <conditionalFormatting sqref="U31:V32 U56:V57 U81:V82">
    <cfRule type="expression" dxfId="136" priority="106">
      <formula>$U31=""</formula>
    </cfRule>
  </conditionalFormatting>
  <conditionalFormatting sqref="X31:Y32 X56:Y57 X81:Y82">
    <cfRule type="expression" dxfId="135" priority="105">
      <formula>$X31=""</formula>
    </cfRule>
  </conditionalFormatting>
  <conditionalFormatting sqref="AA31:AB32 AA56:AB57 AA81:AB82">
    <cfRule type="expression" dxfId="134" priority="104">
      <formula>$AA31=""</formula>
    </cfRule>
  </conditionalFormatting>
  <conditionalFormatting sqref="AC31">
    <cfRule type="expression" dxfId="133" priority="103">
      <formula>$AC$31=""</formula>
    </cfRule>
  </conditionalFormatting>
  <conditionalFormatting sqref="AD37:AK38">
    <cfRule type="expression" dxfId="132" priority="4">
      <formula>OR($B$20="選択してください",$I$22="")</formula>
    </cfRule>
    <cfRule type="expression" dxfId="131" priority="102">
      <formula>OR($AD$37="「水銀排出施設の種類」を選択してください",$AD$37="",$AD$37="年度間の測定回数を入力してください")</formula>
    </cfRule>
  </conditionalFormatting>
  <conditionalFormatting sqref="H37:L37">
    <cfRule type="expression" dxfId="130" priority="90">
      <formula>$H$37=""</formula>
    </cfRule>
  </conditionalFormatting>
  <conditionalFormatting sqref="M37:Q37">
    <cfRule type="expression" dxfId="129" priority="100">
      <formula>$M$37=""</formula>
    </cfRule>
  </conditionalFormatting>
  <conditionalFormatting sqref="R37:X37">
    <cfRule type="expression" dxfId="128" priority="99">
      <formula>$R$37=""</formula>
    </cfRule>
  </conditionalFormatting>
  <conditionalFormatting sqref="Y37:AC37">
    <cfRule type="expression" dxfId="127" priority="98">
      <formula>$Y$37=""</formula>
    </cfRule>
  </conditionalFormatting>
  <conditionalFormatting sqref="H38:L38">
    <cfRule type="expression" dxfId="126" priority="97">
      <formula>$H$38=""</formula>
    </cfRule>
  </conditionalFormatting>
  <conditionalFormatting sqref="M38:Q38">
    <cfRule type="expression" dxfId="125" priority="96">
      <formula>$M$38=""</formula>
    </cfRule>
  </conditionalFormatting>
  <conditionalFormatting sqref="R38:X38">
    <cfRule type="expression" dxfId="124" priority="95">
      <formula>$R$38=""</formula>
    </cfRule>
  </conditionalFormatting>
  <conditionalFormatting sqref="Y38:AC38">
    <cfRule type="expression" dxfId="123" priority="94">
      <formula>$Y$38=""</formula>
    </cfRule>
  </conditionalFormatting>
  <conditionalFormatting sqref="O31:P31">
    <cfRule type="expression" dxfId="122" priority="92">
      <formula>$O$31=""</formula>
    </cfRule>
  </conditionalFormatting>
  <conditionalFormatting sqref="O32:P32">
    <cfRule type="expression" dxfId="121" priority="91">
      <formula>$O$32=""</formula>
    </cfRule>
  </conditionalFormatting>
  <conditionalFormatting sqref="B41:AB46">
    <cfRule type="expression" dxfId="120" priority="2">
      <formula>$I$22=""</formula>
    </cfRule>
    <cfRule type="expression" dxfId="119" priority="86" stopIfTrue="1">
      <formula>$B$41=""</formula>
    </cfRule>
  </conditionalFormatting>
  <conditionalFormatting sqref="R32:S32 U32:V32 X32:Y32 AA32:AB32">
    <cfRule type="expression" dxfId="118" priority="277">
      <formula>$BF$32="-"</formula>
    </cfRule>
  </conditionalFormatting>
  <conditionalFormatting sqref="H38:Q38">
    <cfRule type="expression" dxfId="117" priority="285">
      <formula>$BF$36&lt;=0</formula>
    </cfRule>
  </conditionalFormatting>
  <conditionalFormatting sqref="R31:S31 U31:V31 X31:Y31 AA31:AB31">
    <cfRule type="expression" dxfId="116" priority="287">
      <formula>$BF$31="-"</formula>
    </cfRule>
  </conditionalFormatting>
  <conditionalFormatting sqref="H37:Q37">
    <cfRule type="expression" dxfId="115" priority="295">
      <formula>$BF$35&lt;=0</formula>
    </cfRule>
  </conditionalFormatting>
  <conditionalFormatting sqref="B26:V26">
    <cfRule type="expression" dxfId="114" priority="81">
      <formula>$B$26=""</formula>
    </cfRule>
  </conditionalFormatting>
  <conditionalFormatting sqref="AK31:AW32">
    <cfRule type="expression" dxfId="113" priority="79">
      <formula>$AK$31=""</formula>
    </cfRule>
  </conditionalFormatting>
  <conditionalFormatting sqref="I22:J22">
    <cfRule type="expression" dxfId="112" priority="78">
      <formula>$I$22=""</formula>
    </cfRule>
  </conditionalFormatting>
  <conditionalFormatting sqref="AC56">
    <cfRule type="expression" dxfId="111" priority="59">
      <formula>$AC$31=""</formula>
    </cfRule>
  </conditionalFormatting>
  <conditionalFormatting sqref="AD62:AK63">
    <cfRule type="expression" dxfId="110" priority="58">
      <formula>$AD$37="「水銀排出施設の種類」を選択してください"</formula>
    </cfRule>
  </conditionalFormatting>
  <conditionalFormatting sqref="H62:L62">
    <cfRule type="expression" dxfId="109" priority="47">
      <formula>$H$37=""</formula>
    </cfRule>
  </conditionalFormatting>
  <conditionalFormatting sqref="M62:Q62">
    <cfRule type="expression" dxfId="108" priority="57">
      <formula>$M$37=""</formula>
    </cfRule>
  </conditionalFormatting>
  <conditionalFormatting sqref="R62:X62">
    <cfRule type="expression" dxfId="107" priority="56">
      <formula>$R$37=""</formula>
    </cfRule>
  </conditionalFormatting>
  <conditionalFormatting sqref="Y62:AC62">
    <cfRule type="expression" dxfId="106" priority="55">
      <formula>$Y$37=""</formula>
    </cfRule>
  </conditionalFormatting>
  <conditionalFormatting sqref="H63:L63">
    <cfRule type="expression" dxfId="105" priority="54">
      <formula>$H$38=""</formula>
    </cfRule>
  </conditionalFormatting>
  <conditionalFormatting sqref="M63:Q63">
    <cfRule type="expression" dxfId="104" priority="53">
      <formula>$M$38=""</formula>
    </cfRule>
  </conditionalFormatting>
  <conditionalFormatting sqref="R63:X63">
    <cfRule type="expression" dxfId="103" priority="52">
      <formula>$R$38=""</formula>
    </cfRule>
  </conditionalFormatting>
  <conditionalFormatting sqref="Y63:AC63">
    <cfRule type="expression" dxfId="102" priority="51">
      <formula>$Y$38=""</formula>
    </cfRule>
  </conditionalFormatting>
  <conditionalFormatting sqref="O56:P56">
    <cfRule type="expression" dxfId="101" priority="49">
      <formula>$O$31=""</formula>
    </cfRule>
  </conditionalFormatting>
  <conditionalFormatting sqref="O57:P57">
    <cfRule type="expression" dxfId="100" priority="48">
      <formula>$O$32=""</formula>
    </cfRule>
  </conditionalFormatting>
  <conditionalFormatting sqref="B66:AB71">
    <cfRule type="expression" dxfId="99" priority="46" stopIfTrue="1">
      <formula>$B$41=""</formula>
    </cfRule>
  </conditionalFormatting>
  <conditionalFormatting sqref="R57:S57 U57:V57 X57:Y57 AA57:AB57">
    <cfRule type="expression" dxfId="98" priority="74">
      <formula>$BF$32="-"</formula>
    </cfRule>
  </conditionalFormatting>
  <conditionalFormatting sqref="H63:Q63">
    <cfRule type="expression" dxfId="97" priority="75">
      <formula>$BF$36&lt;=0</formula>
    </cfRule>
  </conditionalFormatting>
  <conditionalFormatting sqref="R56:S56 U56:V56 X56:Y56 AA56:AB56">
    <cfRule type="expression" dxfId="96" priority="76">
      <formula>$BF$31="-"</formula>
    </cfRule>
  </conditionalFormatting>
  <conditionalFormatting sqref="H62:Q62">
    <cfRule type="expression" dxfId="95" priority="77">
      <formula>$BF$35&lt;=0</formula>
    </cfRule>
  </conditionalFormatting>
  <conditionalFormatting sqref="B51:V51">
    <cfRule type="expression" dxfId="94" priority="45">
      <formula>$B$26=""</formula>
    </cfRule>
  </conditionalFormatting>
  <conditionalFormatting sqref="AK56:AW57">
    <cfRule type="expression" dxfId="93" priority="43">
      <formula>$AK$31=""</formula>
    </cfRule>
  </conditionalFormatting>
  <conditionalFormatting sqref="AC81">
    <cfRule type="expression" dxfId="92" priority="23">
      <formula>$AC$31=""</formula>
    </cfRule>
  </conditionalFormatting>
  <conditionalFormatting sqref="AD87:AK88">
    <cfRule type="expression" dxfId="91" priority="22">
      <formula>$AD$37="「水銀排出施設の種類」を選択してください"</formula>
    </cfRule>
  </conditionalFormatting>
  <conditionalFormatting sqref="H87:L87">
    <cfRule type="expression" dxfId="90" priority="11">
      <formula>$H$37=""</formula>
    </cfRule>
  </conditionalFormatting>
  <conditionalFormatting sqref="M87:Q87">
    <cfRule type="expression" dxfId="89" priority="21">
      <formula>$M$37=""</formula>
    </cfRule>
  </conditionalFormatting>
  <conditionalFormatting sqref="R87:X87">
    <cfRule type="expression" dxfId="88" priority="20">
      <formula>$R$37=""</formula>
    </cfRule>
  </conditionalFormatting>
  <conditionalFormatting sqref="Y87:AC87">
    <cfRule type="expression" dxfId="87" priority="19">
      <formula>$Y$37=""</formula>
    </cfRule>
  </conditionalFormatting>
  <conditionalFormatting sqref="H88:L88">
    <cfRule type="expression" dxfId="86" priority="18">
      <formula>$H$38=""</formula>
    </cfRule>
  </conditionalFormatting>
  <conditionalFormatting sqref="M88:Q88">
    <cfRule type="expression" dxfId="85" priority="17">
      <formula>$M$38=""</formula>
    </cfRule>
  </conditionalFormatting>
  <conditionalFormatting sqref="R88:X88">
    <cfRule type="expression" dxfId="84" priority="16">
      <formula>$R$38=""</formula>
    </cfRule>
  </conditionalFormatting>
  <conditionalFormatting sqref="Y88:AC88">
    <cfRule type="expression" dxfId="83" priority="15">
      <formula>$Y$38=""</formula>
    </cfRule>
  </conditionalFormatting>
  <conditionalFormatting sqref="O81:P81">
    <cfRule type="expression" dxfId="82" priority="13">
      <formula>$O$31=""</formula>
    </cfRule>
  </conditionalFormatting>
  <conditionalFormatting sqref="O82:P82">
    <cfRule type="expression" dxfId="81" priority="12">
      <formula>$O$32=""</formula>
    </cfRule>
  </conditionalFormatting>
  <conditionalFormatting sqref="B91:AB96">
    <cfRule type="expression" dxfId="80" priority="10" stopIfTrue="1">
      <formula>$B$41=""</formula>
    </cfRule>
  </conditionalFormatting>
  <conditionalFormatting sqref="R82:S82 U82:V82 X82:Y82 AA82:AB82">
    <cfRule type="expression" dxfId="79" priority="38">
      <formula>$BF$32="-"</formula>
    </cfRule>
  </conditionalFormatting>
  <conditionalFormatting sqref="H88:Q88">
    <cfRule type="expression" dxfId="78" priority="39">
      <formula>$BF$36&lt;=0</formula>
    </cfRule>
  </conditionalFormatting>
  <conditionalFormatting sqref="R81:S81 U81:V81 X81:Y81 AA81:AB81">
    <cfRule type="expression" dxfId="77" priority="40">
      <formula>$BF$31="-"</formula>
    </cfRule>
  </conditionalFormatting>
  <conditionalFormatting sqref="H87:Q87">
    <cfRule type="expression" dxfId="76" priority="41">
      <formula>$BF$35&lt;=0</formula>
    </cfRule>
  </conditionalFormatting>
  <conditionalFormatting sqref="B76:V76">
    <cfRule type="expression" dxfId="75" priority="9">
      <formula>$B$26=""</formula>
    </cfRule>
  </conditionalFormatting>
  <conditionalFormatting sqref="AK81:AW82">
    <cfRule type="expression" dxfId="74" priority="7">
      <formula>$AK$31=""</formula>
    </cfRule>
  </conditionalFormatting>
  <conditionalFormatting sqref="B26:V26 H31:J32 L31:M32 O31:P32 R31:S32 U31:V32 X31:Y32 AA31:AW32 H37:AC38">
    <cfRule type="expression" dxfId="73" priority="5">
      <formula>$I$22&lt;1</formula>
    </cfRule>
  </conditionalFormatting>
  <conditionalFormatting sqref="B51:V51 H56:J57 L56:M57 O56:P57 R56:S57 U56:V57 X56:Y57 AA56:AW57 H62:AC63 B66:AB71 AD62">
    <cfRule type="expression" dxfId="72" priority="3">
      <formula>$I$22&lt;2</formula>
    </cfRule>
  </conditionalFormatting>
  <conditionalFormatting sqref="B76:V76 H81:J82 L81:M82 O81:P82 R81:S82 U81:V82 X81:Y82 AA81:AW82 H87:AK88 B91:AB96">
    <cfRule type="expression" dxfId="71" priority="1">
      <formula>$I$22&lt;3</formula>
    </cfRule>
  </conditionalFormatting>
  <dataValidations count="7">
    <dataValidation type="list" allowBlank="1" showInputMessage="1" showErrorMessage="1" sqref="I22:J22">
      <formula1>$CI$1:$CI$5</formula1>
    </dataValidation>
    <dataValidation type="list" allowBlank="1" showInputMessage="1" showErrorMessage="1" sqref="B20:U20">
      <formula1>$BU$2:$BU$21</formula1>
    </dataValidation>
    <dataValidation type="list" allowBlank="1" showInputMessage="1" showErrorMessage="1" sqref="H31:J32 H56:J57 H81:J82">
      <formula1>$BZ$2:$BZ$4</formula1>
    </dataValidation>
    <dataValidation type="list" allowBlank="1" showInputMessage="1" showErrorMessage="1" sqref="L31:M32 L56:M57 L81:M82">
      <formula1>$CA$2:$CA$14</formula1>
    </dataValidation>
    <dataValidation type="list" allowBlank="1" showInputMessage="1" showErrorMessage="1" sqref="O31:P32 O56:P57 O81:P82">
      <formula1>$CB$2:$CB$33</formula1>
    </dataValidation>
    <dataValidation type="list" allowBlank="1" showInputMessage="1" showErrorMessage="1" sqref="R31:S32 X31:Y32 X56:Y57 R56:S57 R81:S82 X81:Y82">
      <formula1>$CC$2:$CC$26</formula1>
    </dataValidation>
    <dataValidation type="list" allowBlank="1" showInputMessage="1" showErrorMessage="1" sqref="U31:V32 AA31:AB32 AA56:AB57 U56:V57 U81:V82 AA81:AB82">
      <formula1>$CD$2:$CD$62</formula1>
    </dataValidation>
  </dataValidations>
  <pageMargins left="0.49" right="0" top="0.54" bottom="0.31" header="0.31496062992125984" footer="0.31496062992125984"/>
  <pageSetup paperSize="9" scale="76" orientation="portrait" r:id="rId1"/>
  <rowBreaks count="2" manualBreakCount="2">
    <brk id="178" max="16383" man="1"/>
    <brk id="259" max="16383" man="1"/>
  </rowBreaks>
  <ignoredErrors>
    <ignoredError sqref="AV98 AY98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938"/>
  <sheetViews>
    <sheetView zoomScale="85" zoomScaleNormal="85" zoomScaleSheetLayoutView="70" zoomScalePageLayoutView="55" workbookViewId="0"/>
  </sheetViews>
  <sheetFormatPr defaultRowHeight="13.5"/>
  <cols>
    <col min="1" max="34" width="2.375" customWidth="1"/>
    <col min="35" max="35" width="2.25" customWidth="1"/>
    <col min="36" max="53" width="2.375" customWidth="1"/>
    <col min="54" max="54" width="9" hidden="1" customWidth="1"/>
    <col min="55" max="55" width="17.25" hidden="1" customWidth="1"/>
    <col min="56" max="56" width="11.625" hidden="1" customWidth="1"/>
    <col min="57" max="57" width="13.125" hidden="1" customWidth="1"/>
    <col min="58" max="58" width="14.875" hidden="1" customWidth="1"/>
    <col min="59" max="59" width="17.5" hidden="1" customWidth="1"/>
    <col min="60" max="60" width="20.625" hidden="1" customWidth="1"/>
    <col min="61" max="61" width="24.25" hidden="1" customWidth="1"/>
    <col min="62" max="62" width="14.75" hidden="1" customWidth="1"/>
    <col min="63" max="63" width="13" hidden="1" customWidth="1"/>
    <col min="64" max="64" width="12.375" hidden="1" customWidth="1"/>
    <col min="65" max="65" width="9" hidden="1" customWidth="1"/>
    <col min="66" max="77" width="12.375" hidden="1" customWidth="1"/>
    <col min="78" max="78" width="8.125" hidden="1" customWidth="1"/>
    <col min="79" max="82" width="3.5" hidden="1" customWidth="1"/>
    <col min="83" max="84" width="12.375" hidden="1" customWidth="1"/>
    <col min="85" max="85" width="47.875" hidden="1" customWidth="1"/>
    <col min="86" max="87" width="9" hidden="1" customWidth="1"/>
    <col min="88" max="88" width="9" customWidth="1"/>
    <col min="99" max="103" width="4.25" customWidth="1"/>
  </cols>
  <sheetData>
    <row r="1" spans="2:87">
      <c r="BC1" s="4" t="s">
        <v>2029</v>
      </c>
      <c r="BD1" s="4"/>
      <c r="BE1" s="4"/>
      <c r="BF1" s="4" t="s">
        <v>5</v>
      </c>
      <c r="BG1" s="4" t="s">
        <v>7</v>
      </c>
      <c r="BH1" s="4" t="s">
        <v>25</v>
      </c>
      <c r="BI1" s="4"/>
      <c r="BJ1" s="4"/>
      <c r="BK1" s="4" t="s">
        <v>13</v>
      </c>
      <c r="BL1" s="4"/>
      <c r="BM1" s="4"/>
      <c r="BN1" s="4" t="s">
        <v>8</v>
      </c>
      <c r="BO1" s="4" t="s">
        <v>1065</v>
      </c>
      <c r="BP1" s="4"/>
      <c r="BQ1" s="4"/>
      <c r="BR1" s="4" t="s">
        <v>1066</v>
      </c>
      <c r="BS1" s="4"/>
      <c r="BU1" t="s">
        <v>31</v>
      </c>
      <c r="BV1" t="s">
        <v>2009</v>
      </c>
      <c r="BW1" t="s">
        <v>2010</v>
      </c>
      <c r="BZ1" t="s">
        <v>1067</v>
      </c>
      <c r="CA1" t="s">
        <v>1068</v>
      </c>
      <c r="CB1" t="s">
        <v>1069</v>
      </c>
      <c r="CC1" t="s">
        <v>1070</v>
      </c>
      <c r="CD1" t="s">
        <v>1071</v>
      </c>
      <c r="CF1" t="s">
        <v>53</v>
      </c>
      <c r="CG1" t="s">
        <v>54</v>
      </c>
      <c r="CI1" s="3"/>
    </row>
    <row r="2" spans="2:87" ht="13.5" customHeight="1">
      <c r="B2" s="380"/>
      <c r="C2" s="380"/>
      <c r="D2" s="380"/>
      <c r="E2" s="380"/>
      <c r="F2" s="380"/>
      <c r="G2" s="376" t="s">
        <v>1077</v>
      </c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58"/>
      <c r="Z2" s="381"/>
      <c r="AA2" s="381"/>
      <c r="AB2" s="381"/>
      <c r="AC2" s="381"/>
      <c r="AD2" s="381"/>
      <c r="AE2" s="376" t="s">
        <v>2011</v>
      </c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376"/>
      <c r="AZ2" s="376"/>
      <c r="BA2" s="376"/>
      <c r="BC2" s="4"/>
      <c r="BD2" s="4" t="s">
        <v>3</v>
      </c>
      <c r="BE2" s="4" t="s">
        <v>4</v>
      </c>
      <c r="BF2" s="4" t="s">
        <v>6</v>
      </c>
      <c r="BG2" s="4" t="s">
        <v>15</v>
      </c>
      <c r="BH2" s="4" t="s">
        <v>19</v>
      </c>
      <c r="BI2" s="4" t="s">
        <v>20</v>
      </c>
      <c r="BJ2" s="4" t="s">
        <v>21</v>
      </c>
      <c r="BK2" s="4"/>
      <c r="BL2" s="4" t="s">
        <v>28</v>
      </c>
      <c r="BM2" s="4" t="s">
        <v>27</v>
      </c>
      <c r="BN2" s="4" t="s">
        <v>6</v>
      </c>
      <c r="BO2" s="4" t="s">
        <v>19</v>
      </c>
      <c r="BP2" s="4" t="s">
        <v>20</v>
      </c>
      <c r="BQ2" s="4" t="s">
        <v>21</v>
      </c>
      <c r="BR2" s="4"/>
      <c r="BS2" s="4" t="s">
        <v>28</v>
      </c>
      <c r="BT2" s="7"/>
      <c r="BU2" s="54" t="s">
        <v>1081</v>
      </c>
      <c r="BZ2" s="3"/>
      <c r="CF2" t="s">
        <v>55</v>
      </c>
      <c r="CG2" t="s">
        <v>56</v>
      </c>
      <c r="CI2" s="3">
        <v>0</v>
      </c>
    </row>
    <row r="3" spans="2:87" ht="13.5" customHeight="1">
      <c r="B3" s="380"/>
      <c r="C3" s="380"/>
      <c r="D3" s="380"/>
      <c r="E3" s="380"/>
      <c r="F3" s="380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58"/>
      <c r="Z3" s="381"/>
      <c r="AA3" s="381"/>
      <c r="AB3" s="381"/>
      <c r="AC3" s="381"/>
      <c r="AD3" s="381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  <c r="AS3" s="376"/>
      <c r="AT3" s="376"/>
      <c r="AU3" s="376"/>
      <c r="AV3" s="376"/>
      <c r="AW3" s="376"/>
      <c r="AX3" s="376"/>
      <c r="AY3" s="376"/>
      <c r="AZ3" s="376"/>
      <c r="BA3" s="376"/>
      <c r="BC3" s="4" t="s">
        <v>0</v>
      </c>
      <c r="BD3" s="4" t="str">
        <f>IF(H37="","",H37)</f>
        <v/>
      </c>
      <c r="BE3" s="4" t="str">
        <f>IF(M37="","",M37)</f>
        <v/>
      </c>
      <c r="BF3" s="4" t="str">
        <f>IF(R37="","",R37)</f>
        <v/>
      </c>
      <c r="BG3" s="6" t="str">
        <f>IF(BF3="","",IF(BF3&lt;BD3,BD3,""))</f>
        <v/>
      </c>
      <c r="BH3" s="6" t="str">
        <f>IF($BF3="","",IF(AND($BD3&lt;=$BF3,$BF3&lt;$BE3),MID(TEXT(ROUNDDOWN($BF3,1-INT(LOG10($BF3))),"0.0E+00"),1,3)*10^(INT(LOG10($BF3))),""))</f>
        <v/>
      </c>
      <c r="BI3" s="4" t="str">
        <f>IF($BF$3="","",IF(AND($BD3&lt;=$BF3,$BF3&lt;$BE3),ROUNDDOWN($BF3,$BD15),""))</f>
        <v/>
      </c>
      <c r="BJ3" s="4" t="str">
        <f>IF($BF$3="","",IF(BH3&lt;BI3,BH3,BI3))</f>
        <v/>
      </c>
      <c r="BK3" s="41" t="str">
        <f>IF(BF3="","",IF($BE3&lt;=$BF3,ROUNDDOWN($BF3,1-INT(LOG10($BF3))),""))</f>
        <v/>
      </c>
      <c r="BL3" s="42" t="str">
        <f>IF(BF3="","",IF(BF3&lt;BD3,"&lt;"&amp;BG3,IF(AND(BD3&lt;=BF3,BF3&lt;BE3),BJ3&amp;BG15,IF(BE3&lt;=BF3,BK3&amp;BI15&amp;BJ15,""))))</f>
        <v/>
      </c>
      <c r="BM3" s="42" t="str">
        <f>IF(BE8=FALSE,BL3,"("&amp;BL3&amp;")")</f>
        <v/>
      </c>
      <c r="BN3" s="4" t="str">
        <f>IF(OR(BF3="",$BD$27="",$BE$27="「水銀排出施設の種類」を選択してください",$B$20=""),"",IF(BD8=TRUE,"不要",BF3*(21-$BE$27)/(21-$BD$27)))</f>
        <v/>
      </c>
      <c r="BO3" s="6" t="str">
        <f>IF(OR($BF3="",$BN3=""),"",IF(AND($BD3&lt;=$BF3,$BF3&lt;$BE3),MID(TEXT(ROUNDDOWN($BN3,1-INT(LOG10($BN3))),"0.0E+00"),1,3)*10^(INT(LOG10($BN3))),""))</f>
        <v/>
      </c>
      <c r="BP3" s="4" t="str">
        <f>IF(OR($BF$3="",$BN3=""),"",IF(AND($BD3&lt;=$BF3,$BF3&lt;$BE3),ROUNDDOWN($BN3,$BD15),""))</f>
        <v/>
      </c>
      <c r="BQ3" s="4" t="str">
        <f>IF($BF$3="","",IF(BO3&lt;BP3,BO3,BP3))</f>
        <v/>
      </c>
      <c r="BR3" s="4" t="str">
        <f>IF(BN3="","",IF($BE3&lt;=$BF3,ROUNDDOWN($BN3,1-INT(LOG10($BN3))),""))</f>
        <v/>
      </c>
      <c r="BS3" s="4" t="str">
        <f>IF(OR(BN3="",$BD$27="",$BE$27=""),"",IF(BF3&lt;BD3,"&lt;"&amp;BG3,IF(AND(BD3&lt;=BF3,BF3&lt;BE3),BQ3&amp;BH15,IF(BE3&lt;=BF3,BR3&amp;BK15&amp;BL15,""))))</f>
        <v/>
      </c>
      <c r="BT3" s="14"/>
      <c r="BU3" t="s">
        <v>32</v>
      </c>
      <c r="BV3">
        <v>6</v>
      </c>
      <c r="BW3">
        <v>6</v>
      </c>
      <c r="BZ3" s="3">
        <f>IF(AS98="","",IF(AS98="元",2018,2017+AS98))</f>
        <v>2023</v>
      </c>
      <c r="CA3" s="40" t="s">
        <v>1057</v>
      </c>
      <c r="CB3" s="40" t="s">
        <v>1054</v>
      </c>
      <c r="CC3" s="40" t="s">
        <v>1075</v>
      </c>
      <c r="CD3" s="40" t="s">
        <v>1075</v>
      </c>
      <c r="CF3" t="s">
        <v>57</v>
      </c>
      <c r="CG3" t="s">
        <v>1082</v>
      </c>
      <c r="CI3" s="3">
        <v>1</v>
      </c>
    </row>
    <row r="4" spans="2:87">
      <c r="BC4" s="4" t="s">
        <v>1</v>
      </c>
      <c r="BD4" s="4" t="str">
        <f>IF(H38="","",H38)</f>
        <v/>
      </c>
      <c r="BE4" s="4" t="str">
        <f>IF(M38="","",M38)</f>
        <v/>
      </c>
      <c r="BF4" s="4" t="str">
        <f>IF(R38="","",R38)</f>
        <v/>
      </c>
      <c r="BG4" s="6" t="str">
        <f>IF(BF4="","",IF(BF4&lt;BD4,BD4,""))</f>
        <v/>
      </c>
      <c r="BH4" s="6" t="str">
        <f>IF($BF4="","",IF(AND($BD4&lt;=$BF4,$BF4&lt;$BE4),MID(TEXT(ROUNDDOWN($BF4,1-INT(LOG10($BF4))),"0.0E+00"),1,3)*10^(INT(LOG10($BF4))),""))</f>
        <v/>
      </c>
      <c r="BI4" s="4" t="str">
        <f>IF(BF4="","",IF(AND(BD4&lt;=BF4,BF4&lt;BE4),ROUNDDOWN($BF4,$BD16),""))</f>
        <v/>
      </c>
      <c r="BJ4" s="4" t="str">
        <f>IF($BF$3="","",IF(BH4&lt;BI4,BH4,BI4))</f>
        <v/>
      </c>
      <c r="BK4" s="41" t="str">
        <f>IF(BF4="","",IF($BE4&lt;=$BF4,ROUNDDOWN($BF4,1-INT(LOG10($BF4))),""))</f>
        <v/>
      </c>
      <c r="BL4" s="42" t="str">
        <f>IF(BF4="","",IF(BF4&lt;BD4,"&lt;"&amp;BG4,IF(AND(BD4&lt;=BF4,BF4&lt;BE4),BJ4&amp;BG16,IF(BE4&lt;=BF4,BK4&amp;BI16&amp;BJ16,""))))</f>
        <v/>
      </c>
      <c r="BM4" s="42" t="str">
        <f>IF(BE9=FALSE,BL4,"("&amp;BL4&amp;")")</f>
        <v/>
      </c>
      <c r="BN4" s="43" t="str">
        <f>IF(OR(BF4="",$BD$28="",$BE$28="",$B$20=""),"",IF(BD9=TRUE,"不要",BF4*(21-$BE$28)/(21-$BD$28)))</f>
        <v/>
      </c>
      <c r="BO4" s="6" t="str">
        <f>IF(OR($BF4="",BN4=""),"",IF(AND($BD4&lt;=$BF4,$BF4&lt;$BE4),MID(TEXT(ROUNDDOWN($BN4,1-INT(LOG10($BN4))),"0.0E+00"),1,3)*10^(INT(LOG10($BN4))),""))</f>
        <v/>
      </c>
      <c r="BP4" s="4" t="str">
        <f>IF($BF$4="","",IF(AND($BD4&lt;=$BF4,$BF4&lt;$BE4),ROUNDDOWN($BN4,$BD16),""))</f>
        <v/>
      </c>
      <c r="BQ4" s="4" t="str">
        <f>IF($BF$3="","",IF(BO4&lt;BP4,BO4,BP4))</f>
        <v/>
      </c>
      <c r="BR4" s="4" t="str">
        <f>IF(BN4="","",IF($BE4&lt;=$BF4,ROUNDDOWN($BN4,1-INT(LOG10($BN4))),""))</f>
        <v/>
      </c>
      <c r="BS4" s="4" t="str">
        <f>IF(OR(BN4="",$BD$27="",$BE$27=""),"",IF(BF4&lt;BD4,"&lt;"&amp;BG4,IF(AND(BD4&lt;=BF4,BF4&lt;BE4),BQ4&amp;BH16,IF(BE4&lt;=BF4,BR4&amp;BK16&amp;BL16,""))))</f>
        <v/>
      </c>
      <c r="BT4" s="14"/>
      <c r="BU4" t="s">
        <v>33</v>
      </c>
      <c r="BV4">
        <v>6</v>
      </c>
      <c r="BW4">
        <v>6</v>
      </c>
      <c r="BZ4" s="3">
        <f>BZ3+1</f>
        <v>2024</v>
      </c>
      <c r="CA4" s="40" t="s">
        <v>1058</v>
      </c>
      <c r="CB4" s="40" t="s">
        <v>1055</v>
      </c>
      <c r="CC4" s="40" t="s">
        <v>1054</v>
      </c>
      <c r="CD4" s="40" t="s">
        <v>1054</v>
      </c>
      <c r="CF4" t="s">
        <v>59</v>
      </c>
      <c r="CG4" t="s">
        <v>1083</v>
      </c>
      <c r="CI4" s="3">
        <v>2</v>
      </c>
    </row>
    <row r="5" spans="2:87" ht="14.25" thickBot="1">
      <c r="B5" s="22" t="s">
        <v>65</v>
      </c>
      <c r="C5" s="20"/>
      <c r="D5" s="20"/>
      <c r="E5" s="21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0"/>
      <c r="S5" s="20"/>
      <c r="T5" s="20"/>
      <c r="U5" s="20"/>
      <c r="V5" s="20"/>
      <c r="W5" s="20"/>
      <c r="X5" s="20"/>
      <c r="Y5" s="20"/>
      <c r="Z5" s="20"/>
      <c r="AA5" s="20"/>
      <c r="BC5" s="4" t="s">
        <v>2</v>
      </c>
      <c r="BD5" s="4" t="str">
        <f>IF(OR(BD3="",BD4=""),"",ROUNDDOWN(SUM(BD3:BD4),1-INT(LOG10(SUM(BD3:BD4)))))</f>
        <v/>
      </c>
      <c r="BE5" s="4" t="str">
        <f>IF(OR(BE3="",BE4=""),"",ROUNDDOWN(SUM(BE3:BE4),1-INT(LOG10(SUM(BE3:BE4)))))</f>
        <v/>
      </c>
      <c r="BF5" s="34" t="str">
        <f>IF(OR(BF3="",BF4=""),"",IF(AND(BD3&gt;BF3,BD4&gt;BF4),"不要",IF(AND(BD3&gt;BF3,BD4&lt;BF4),BF4,IF(AND(BD3&lt;BF3,BD4&gt;BF4),BF3,SUM(BF3:BF4)))))</f>
        <v/>
      </c>
      <c r="BG5" s="6" t="str">
        <f>IF(BF5="","",IF(AND(BD3&gt;BF3,BD4&gt;BF4),BD5,""))</f>
        <v/>
      </c>
      <c r="BH5" s="6" t="str">
        <f>IF(OR($BF$5="",$BF$5="不要"),"",MID(TEXT(ROUNDDOWN($BF5,1-INT(LOG10($BF5))),"0.0E+00"),1,3)*10^(INT(LOG10($BF5))))</f>
        <v/>
      </c>
      <c r="BI5" s="4" t="str">
        <f>IF(OR($BF$5="",$BF$5="不要"),"",ROUNDDOWN($BF5,$BD17))</f>
        <v/>
      </c>
      <c r="BJ5" s="4" t="str">
        <f>IF($BF$3="","",IF(BH5&lt;BI5,BH5,BI5))</f>
        <v/>
      </c>
      <c r="BK5" s="41" t="str">
        <f>IF(OR(BF5="",BF5="不要"),"",ROUNDDOWN($BF5,1-INT(LOG10($BF5))))</f>
        <v/>
      </c>
      <c r="BL5" s="42" t="str">
        <f>IF(BF5="","",IF(AND($BD$8=TRUE,$BD$9=TRUE),"&lt;"&amp;BG5,IF(AND($BD$8=FALSE,$BD$9=TRUE),BL3,IF(AND($BD$8=TRUE,$BD$9=FALSE),BL4,BJ5))))</f>
        <v/>
      </c>
      <c r="BM5" s="42"/>
      <c r="BN5" s="4" t="str">
        <f>IF(OR(BF3="",BF4="",$BD$27="",$BE$27="",BN3="",BN4=""),"",IF(AND(BD3&gt;BF3,BD4&gt;BF4),"不要",IF(AND(BD3&gt;BF3,BD4&lt;BF4),BN4,IF(AND(BD3&lt;BF3,BD4&gt;BF4),BN3,SUM(BN3:BN4)))))</f>
        <v/>
      </c>
      <c r="BO5" s="6" t="str">
        <f>IF(OR($BF$5="",$BF$5="不要",BN5&gt;1),"",MID(TEXT(ROUNDDOWN($BN5,1-INT(LOG10($BN5))),"0.0E+00"),1,3)*10^(INT(LOG10($BN5))))</f>
        <v/>
      </c>
      <c r="BP5" s="4" t="str">
        <f>IF(OR($BF$5="",$BF$5="不要",BN5&gt;1),"",ROUNDDOWN($BN5,$BD17))</f>
        <v/>
      </c>
      <c r="BQ5" s="4" t="str">
        <f>IF($BF$3="","",IF(BO5&lt;BP5,BO5,BP5))</f>
        <v/>
      </c>
      <c r="BR5" s="6" t="str">
        <f>IF(BN5="","",IF(1&lt;=$BN5,ROUNDDOWN($BN5,1-INT(LOG10($BN5))),""))</f>
        <v/>
      </c>
      <c r="BS5" s="6" t="str">
        <f>IF(BN5="","",IF(AND($BD$8=TRUE,$BD$9=TRUE),"&lt;"&amp;BG5,IF(AND($BD$8=FALSE,$BD$9=TRUE),BS3,IF(AND($BD$8=TRUE,$BD$9=FALSE),BS4,IF(BN5&lt;1,BQ5&amp;BH17,BR5&amp;BL17)))))</f>
        <v/>
      </c>
      <c r="BU5" t="s">
        <v>34</v>
      </c>
      <c r="BV5">
        <v>6</v>
      </c>
      <c r="BW5">
        <v>6</v>
      </c>
      <c r="CA5" s="40" t="s">
        <v>1059</v>
      </c>
      <c r="CB5" s="40" t="s">
        <v>1056</v>
      </c>
      <c r="CC5" s="40" t="s">
        <v>1055</v>
      </c>
      <c r="CD5" s="40" t="s">
        <v>1055</v>
      </c>
      <c r="CF5" t="s">
        <v>61</v>
      </c>
      <c r="CG5" t="s">
        <v>1084</v>
      </c>
      <c r="CI5" s="3">
        <v>3</v>
      </c>
    </row>
    <row r="6" spans="2:87">
      <c r="B6" s="345" t="s">
        <v>68</v>
      </c>
      <c r="C6" s="346"/>
      <c r="D6" s="346"/>
      <c r="E6" s="346"/>
      <c r="F6" s="347"/>
      <c r="G6" s="392" t="str">
        <f>IF('すいすい調査票(1)'!G6:AA6="","",'すいすい調査票(1)'!G6:AA6)</f>
        <v/>
      </c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4"/>
      <c r="AB6" s="44"/>
      <c r="AC6" s="44"/>
      <c r="AD6" s="44"/>
      <c r="AE6" s="44"/>
      <c r="AF6" s="44"/>
      <c r="AG6" s="8"/>
      <c r="AH6" s="52"/>
      <c r="AI6" s="8"/>
      <c r="AJ6" s="52"/>
      <c r="AK6" s="8"/>
      <c r="AL6" s="53"/>
      <c r="AM6" s="85"/>
      <c r="AN6" s="52"/>
      <c r="AO6" s="8"/>
      <c r="AP6" s="53"/>
      <c r="AQ6" s="85"/>
      <c r="AR6" s="52"/>
      <c r="AS6" s="85"/>
      <c r="AT6" s="89"/>
      <c r="AU6" s="89"/>
      <c r="AV6" s="89"/>
      <c r="AW6" s="89"/>
      <c r="AX6" s="89"/>
      <c r="AY6" s="89"/>
      <c r="AZ6" s="89"/>
      <c r="BC6" s="8"/>
      <c r="BD6" s="8"/>
      <c r="BE6" s="8"/>
      <c r="BF6" s="31"/>
      <c r="BG6" s="54"/>
      <c r="BH6" s="54"/>
      <c r="BI6" s="8"/>
      <c r="BJ6" s="8"/>
      <c r="BK6" s="55"/>
      <c r="BL6" s="56"/>
      <c r="BM6" s="56"/>
      <c r="BN6" s="8"/>
      <c r="BO6" s="54"/>
      <c r="BP6" s="8"/>
      <c r="BQ6" s="8"/>
      <c r="BR6" s="54"/>
      <c r="BS6" s="54"/>
      <c r="BU6" t="s">
        <v>35</v>
      </c>
      <c r="BV6">
        <v>6</v>
      </c>
      <c r="BW6">
        <v>6</v>
      </c>
      <c r="CA6" s="40" t="s">
        <v>1060</v>
      </c>
      <c r="CB6" s="40" t="s">
        <v>1057</v>
      </c>
      <c r="CC6" s="40" t="s">
        <v>1056</v>
      </c>
      <c r="CD6" s="40" t="s">
        <v>1056</v>
      </c>
      <c r="CF6" t="s">
        <v>63</v>
      </c>
      <c r="CG6" t="s">
        <v>1085</v>
      </c>
    </row>
    <row r="7" spans="2:87">
      <c r="B7" s="351" t="s">
        <v>71</v>
      </c>
      <c r="C7" s="352"/>
      <c r="D7" s="352"/>
      <c r="E7" s="352"/>
      <c r="F7" s="353"/>
      <c r="G7" s="395" t="str">
        <f>IF('すいすい調査票(1)'!G7:AA7="","",'すいすい調査票(1)'!G7:AA7)</f>
        <v/>
      </c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96"/>
      <c r="V7" s="396"/>
      <c r="W7" s="396"/>
      <c r="X7" s="396"/>
      <c r="Y7" s="396"/>
      <c r="Z7" s="396"/>
      <c r="AA7" s="397"/>
      <c r="AB7" s="44"/>
      <c r="AC7" s="44"/>
      <c r="AD7" s="44"/>
      <c r="AE7" s="44"/>
      <c r="AF7" s="44"/>
      <c r="AG7" s="8"/>
      <c r="AH7" s="52"/>
      <c r="AI7" s="8"/>
      <c r="AJ7" s="52"/>
      <c r="AK7" s="8"/>
      <c r="AL7" s="53"/>
      <c r="AM7" s="85"/>
      <c r="AN7" s="52"/>
      <c r="AO7" s="8"/>
      <c r="AP7" s="53"/>
      <c r="AQ7" s="85"/>
      <c r="AR7" s="52"/>
      <c r="AS7" s="85"/>
      <c r="AT7" s="89"/>
      <c r="AU7" s="89"/>
      <c r="AV7" s="89"/>
      <c r="AW7" s="89"/>
      <c r="AX7" s="89"/>
      <c r="AY7" s="89"/>
      <c r="AZ7" s="89"/>
      <c r="BC7" s="4" t="s">
        <v>22</v>
      </c>
      <c r="BD7" s="4" t="s">
        <v>23</v>
      </c>
      <c r="BE7" s="4" t="s">
        <v>24</v>
      </c>
      <c r="BF7" s="4" t="s">
        <v>26</v>
      </c>
      <c r="BG7" s="54"/>
      <c r="BH7" s="54"/>
      <c r="BI7" s="8"/>
      <c r="BJ7" s="8"/>
      <c r="BK7" s="55"/>
      <c r="BL7" s="56"/>
      <c r="BM7" s="56"/>
      <c r="BN7" s="8"/>
      <c r="BO7" s="54"/>
      <c r="BP7" s="8"/>
      <c r="BQ7" s="8"/>
      <c r="BR7" s="54"/>
      <c r="BS7" s="54"/>
      <c r="BU7" t="s">
        <v>36</v>
      </c>
      <c r="BV7">
        <v>6</v>
      </c>
      <c r="BW7">
        <v>6</v>
      </c>
      <c r="CA7" s="40" t="s">
        <v>1061</v>
      </c>
      <c r="CB7" s="40" t="s">
        <v>1058</v>
      </c>
      <c r="CC7" s="40" t="s">
        <v>1057</v>
      </c>
      <c r="CD7" s="40" t="s">
        <v>1057</v>
      </c>
      <c r="CF7" t="s">
        <v>66</v>
      </c>
      <c r="CG7" t="s">
        <v>1086</v>
      </c>
    </row>
    <row r="8" spans="2:87">
      <c r="B8" s="351" t="s">
        <v>74</v>
      </c>
      <c r="C8" s="352"/>
      <c r="D8" s="352"/>
      <c r="E8" s="352"/>
      <c r="F8" s="353"/>
      <c r="G8" s="395" t="str">
        <f>IF('すいすい調査票(1)'!G8:AA8="","",'すいすい調査票(1)'!G8:AA8)</f>
        <v/>
      </c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397"/>
      <c r="AB8" s="44"/>
      <c r="AC8" s="44"/>
      <c r="AD8" s="44"/>
      <c r="AE8" s="44"/>
      <c r="AF8" s="44"/>
      <c r="AG8" s="8"/>
      <c r="AH8" s="52"/>
      <c r="AI8" s="8"/>
      <c r="AJ8" s="52"/>
      <c r="AK8" s="8"/>
      <c r="AL8" s="53"/>
      <c r="AM8" s="85"/>
      <c r="AN8" s="52"/>
      <c r="AO8" s="8"/>
      <c r="AP8" s="53"/>
      <c r="AQ8" s="85"/>
      <c r="AR8" s="52"/>
      <c r="AS8" s="85"/>
      <c r="AT8" s="89"/>
      <c r="AU8" s="89"/>
      <c r="AV8" s="89"/>
      <c r="AW8" s="89"/>
      <c r="AX8" s="89"/>
      <c r="AY8" s="89"/>
      <c r="AZ8" s="89"/>
      <c r="BC8" s="4" t="s">
        <v>0</v>
      </c>
      <c r="BD8" s="4" t="b">
        <f>IF(BG3="",FALSE,TRUE)</f>
        <v>0</v>
      </c>
      <c r="BE8" s="4" t="b">
        <f>IF(BJ3="",FALSE,TRUE)</f>
        <v>0</v>
      </c>
      <c r="BF8" s="4" t="b">
        <f>IF(BK3="",FALSE,TRUE)</f>
        <v>0</v>
      </c>
      <c r="BG8" s="54"/>
      <c r="BH8" s="54"/>
      <c r="BI8" s="8"/>
      <c r="BJ8" s="8"/>
      <c r="BK8" s="55"/>
      <c r="BL8" s="56"/>
      <c r="BM8" s="56"/>
      <c r="BN8" s="8"/>
      <c r="BO8" s="54"/>
      <c r="BP8" s="8"/>
      <c r="BQ8" s="8"/>
      <c r="BR8" s="54"/>
      <c r="BS8" s="54"/>
      <c r="BU8" t="s">
        <v>37</v>
      </c>
      <c r="BV8">
        <v>6</v>
      </c>
      <c r="BW8">
        <v>6</v>
      </c>
      <c r="CA8" s="40" t="s">
        <v>1062</v>
      </c>
      <c r="CB8" s="40" t="s">
        <v>1059</v>
      </c>
      <c r="CC8" s="40" t="s">
        <v>1058</v>
      </c>
      <c r="CD8" s="40" t="s">
        <v>1058</v>
      </c>
      <c r="CF8" t="s">
        <v>69</v>
      </c>
      <c r="CG8" t="s">
        <v>1087</v>
      </c>
    </row>
    <row r="9" spans="2:87" ht="14.25" thickBot="1">
      <c r="B9" s="357" t="s">
        <v>77</v>
      </c>
      <c r="C9" s="358"/>
      <c r="D9" s="358"/>
      <c r="E9" s="358"/>
      <c r="F9" s="359"/>
      <c r="G9" s="398" t="str">
        <f>IF('すいすい調査票(1)'!G9:AA9="","",'すいすい調査票(1)'!G9:AA9)</f>
        <v/>
      </c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400"/>
      <c r="AB9" s="44"/>
      <c r="AC9" s="44"/>
      <c r="AD9" s="44"/>
      <c r="AE9" s="44"/>
      <c r="AF9" s="44"/>
      <c r="AG9" s="8"/>
      <c r="AH9" s="52"/>
      <c r="AI9" s="8"/>
      <c r="AJ9" s="52"/>
      <c r="AK9" s="8"/>
      <c r="AL9" s="53"/>
      <c r="AM9" s="85"/>
      <c r="AN9" s="52"/>
      <c r="AO9" s="8"/>
      <c r="AP9" s="53"/>
      <c r="AQ9" s="85"/>
      <c r="AR9" s="52"/>
      <c r="AS9" s="85"/>
      <c r="AT9" s="89"/>
      <c r="AU9" s="89"/>
      <c r="AV9" s="89"/>
      <c r="AW9" s="89"/>
      <c r="AX9" s="89"/>
      <c r="AY9" s="89"/>
      <c r="AZ9" s="89"/>
      <c r="BC9" s="4" t="s">
        <v>1</v>
      </c>
      <c r="BD9" s="4" t="b">
        <f>IF(BG4="",FALSE,TRUE)</f>
        <v>0</v>
      </c>
      <c r="BE9" s="4" t="b">
        <f>IF(BJ4="",FALSE,TRUE)</f>
        <v>0</v>
      </c>
      <c r="BF9" s="4" t="b">
        <f>IF(BK4="",FALSE,TRUE)</f>
        <v>0</v>
      </c>
      <c r="BG9" s="54"/>
      <c r="BH9" s="54"/>
      <c r="BI9" s="8"/>
      <c r="BJ9" s="8"/>
      <c r="BK9" s="55"/>
      <c r="BL9" s="56"/>
      <c r="BM9" s="56"/>
      <c r="BN9" s="8"/>
      <c r="BO9" s="54"/>
      <c r="BP9" s="8"/>
      <c r="BQ9" s="8"/>
      <c r="BR9" s="54"/>
      <c r="BS9" s="54"/>
      <c r="BU9" t="s">
        <v>38</v>
      </c>
      <c r="CA9" s="40" t="s">
        <v>1063</v>
      </c>
      <c r="CB9" s="40" t="s">
        <v>1060</v>
      </c>
      <c r="CC9" s="40" t="s">
        <v>1059</v>
      </c>
      <c r="CD9" s="40" t="s">
        <v>1059</v>
      </c>
      <c r="CF9" t="s">
        <v>72</v>
      </c>
      <c r="CG9" t="s">
        <v>1088</v>
      </c>
    </row>
    <row r="10" spans="2:87">
      <c r="D10" s="85"/>
      <c r="E10" s="85"/>
      <c r="F10" s="85"/>
      <c r="G10" s="85"/>
      <c r="H10" s="85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7"/>
      <c r="V10" s="37"/>
      <c r="W10" s="37"/>
      <c r="X10" s="37"/>
      <c r="Y10" s="57"/>
      <c r="Z10" s="44"/>
      <c r="AA10" s="44"/>
      <c r="AB10" s="44"/>
      <c r="AC10" s="44"/>
      <c r="AD10" s="44"/>
      <c r="AE10" s="44"/>
      <c r="AF10" s="44"/>
      <c r="AG10" s="8"/>
      <c r="AH10" s="52"/>
      <c r="AI10" s="8"/>
      <c r="AJ10" s="52"/>
      <c r="AK10" s="8"/>
      <c r="AL10" s="53"/>
      <c r="AM10" s="85"/>
      <c r="AN10" s="52"/>
      <c r="AO10" s="8"/>
      <c r="AP10" s="53"/>
      <c r="AQ10" s="85"/>
      <c r="AR10" s="52"/>
      <c r="AS10" s="85"/>
      <c r="AT10" s="89"/>
      <c r="AU10" s="89"/>
      <c r="AV10" s="89"/>
      <c r="AW10" s="89"/>
      <c r="AX10" s="89"/>
      <c r="AY10" s="89"/>
      <c r="AZ10" s="89"/>
      <c r="BC10" s="6" t="s">
        <v>2</v>
      </c>
      <c r="BD10" s="4" t="b">
        <f>IF(AND(BD8=TRUE,BD9=TRUE),TRUE,FALSE)</f>
        <v>0</v>
      </c>
      <c r="BE10" s="4" t="b">
        <f>IF(AND(BF8=TRUE,BF9=TRUE),FALSE,IF(AND(BD8=TRUE,BD9=TRUE),FALSE,IF(AND(BE8=TRUE,BE9=TRUE),TRUE,IF(AND(BF3&gt;BF4,BF8=TRUE,BE9=TRUE),FALSE,IF(AND(BF3&gt;BF4,BE8=TRUE,BF9=TRUE),TRUE,IF(AND(BF3&lt;BF4,BF8=TRUE,BE9=TRUE),FALSE,IF(AND(BF3&lt;BF4,BE8=TRUE,BF9=TRUE),FALSE,IF(AND(BD8=TRUE,BE9=TRUE),TRUE,IF(AND(BD8=TRUE,BF9=TRUE),FALSE,IF(AND(BD9=TRUE,BE8=TRUE),TRUE,IF(AND(BD9=TRUE,BF8=TRUE),FALSE,FALSE)))))))))))</f>
        <v>0</v>
      </c>
      <c r="BF10" s="4"/>
      <c r="BG10" s="54"/>
      <c r="BH10" s="54"/>
      <c r="BI10" s="8"/>
      <c r="BJ10" s="8"/>
      <c r="BK10" s="55"/>
      <c r="BL10" s="56"/>
      <c r="BM10" s="56"/>
      <c r="BN10" s="8"/>
      <c r="BO10" s="54"/>
      <c r="BP10" s="8"/>
      <c r="BQ10" s="8"/>
      <c r="BR10" s="54"/>
      <c r="BS10" s="54"/>
      <c r="BU10" t="s">
        <v>39</v>
      </c>
      <c r="CA10" s="40">
        <v>11</v>
      </c>
      <c r="CB10" s="40" t="s">
        <v>1061</v>
      </c>
      <c r="CC10" s="40" t="s">
        <v>1060</v>
      </c>
      <c r="CD10" s="40" t="s">
        <v>1060</v>
      </c>
      <c r="CF10" t="s">
        <v>75</v>
      </c>
      <c r="CG10" t="s">
        <v>1089</v>
      </c>
    </row>
    <row r="11" spans="2:87" ht="14.25" thickBot="1">
      <c r="B11" s="110" t="s">
        <v>1078</v>
      </c>
      <c r="C11" s="111"/>
      <c r="D11" s="111"/>
      <c r="E11" s="111"/>
      <c r="F11" s="111"/>
      <c r="G11" s="111"/>
      <c r="H11" s="111"/>
      <c r="I11" s="111"/>
      <c r="J11" s="111"/>
      <c r="K11" s="112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54"/>
      <c r="AL11" s="53"/>
      <c r="AM11" s="85"/>
      <c r="AN11" s="52"/>
      <c r="AO11" s="8"/>
      <c r="AP11" s="53"/>
      <c r="AQ11" s="85"/>
      <c r="AR11" s="52"/>
      <c r="AS11" s="85"/>
      <c r="AT11" s="89"/>
      <c r="AU11" s="89"/>
      <c r="AV11" s="89"/>
      <c r="AW11" s="89"/>
      <c r="AX11" s="89"/>
      <c r="AY11" s="89"/>
      <c r="AZ11" s="89"/>
      <c r="BC11" s="8"/>
      <c r="BD11" s="8"/>
      <c r="BE11" s="8"/>
      <c r="BF11" s="31"/>
      <c r="BG11" s="54"/>
      <c r="BH11" s="54"/>
      <c r="BI11" s="8"/>
      <c r="BJ11" s="8"/>
      <c r="BK11" s="55"/>
      <c r="BL11" s="56"/>
      <c r="BM11" s="56"/>
      <c r="BN11" s="8"/>
      <c r="BO11" s="54"/>
      <c r="BP11" s="8"/>
      <c r="BQ11" s="8"/>
      <c r="BR11" s="54"/>
      <c r="BS11" s="54"/>
      <c r="BU11" t="s">
        <v>40</v>
      </c>
      <c r="CA11" s="40">
        <v>12</v>
      </c>
      <c r="CB11" s="40" t="s">
        <v>1062</v>
      </c>
      <c r="CC11" s="40" t="s">
        <v>1061</v>
      </c>
      <c r="CD11" s="40" t="s">
        <v>1061</v>
      </c>
      <c r="CF11" t="s">
        <v>78</v>
      </c>
      <c r="CG11" t="s">
        <v>1090</v>
      </c>
    </row>
    <row r="12" spans="2:87">
      <c r="B12" s="345" t="s">
        <v>53</v>
      </c>
      <c r="C12" s="346"/>
      <c r="D12" s="346"/>
      <c r="E12" s="346"/>
      <c r="F12" s="346"/>
      <c r="G12" s="346"/>
      <c r="H12" s="347"/>
      <c r="I12" s="404" t="str">
        <f>IF('すいすい調査票(1)'!I12:K12="","",'すいすい調査票(1)'!I12:K12)</f>
        <v/>
      </c>
      <c r="J12" s="405"/>
      <c r="K12" s="405"/>
      <c r="L12" s="24" t="s">
        <v>84</v>
      </c>
      <c r="M12" s="405" t="str">
        <f>IF('すいすい調査票(1)'!M12:O12="","",'すいすい調査票(1)'!M12:O12)</f>
        <v/>
      </c>
      <c r="N12" s="405"/>
      <c r="O12" s="406"/>
      <c r="P12" s="366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8"/>
      <c r="AK12" s="8"/>
      <c r="AL12" s="53"/>
      <c r="AM12" s="85"/>
      <c r="AN12" s="52"/>
      <c r="AO12" s="8"/>
      <c r="AP12" s="53"/>
      <c r="AQ12" s="85"/>
      <c r="AR12" s="52"/>
      <c r="AS12" s="85"/>
      <c r="AT12" s="89"/>
      <c r="AU12" s="89"/>
      <c r="AV12" s="89"/>
      <c r="AW12" s="89"/>
      <c r="AX12" s="89"/>
      <c r="AY12" s="89"/>
      <c r="AZ12" s="89"/>
      <c r="BI12" s="313" t="s">
        <v>16</v>
      </c>
      <c r="BJ12" s="313"/>
      <c r="BK12" s="313" t="s">
        <v>16</v>
      </c>
      <c r="BL12" s="313"/>
      <c r="BM12" s="56"/>
      <c r="BN12" s="8"/>
      <c r="BO12" s="54"/>
      <c r="BP12" s="8"/>
      <c r="BQ12" s="8"/>
      <c r="BR12" s="54"/>
      <c r="BS12" s="54"/>
      <c r="BU12" t="s">
        <v>41</v>
      </c>
      <c r="CA12" s="40" t="s">
        <v>1054</v>
      </c>
      <c r="CB12" s="40">
        <v>10</v>
      </c>
      <c r="CC12" s="40" t="s">
        <v>1062</v>
      </c>
      <c r="CD12" s="40" t="s">
        <v>1062</v>
      </c>
      <c r="CF12" t="s">
        <v>80</v>
      </c>
      <c r="CG12" t="s">
        <v>1091</v>
      </c>
    </row>
    <row r="13" spans="2:87">
      <c r="B13" s="351" t="s">
        <v>87</v>
      </c>
      <c r="C13" s="352"/>
      <c r="D13" s="352"/>
      <c r="E13" s="352"/>
      <c r="F13" s="352"/>
      <c r="G13" s="352"/>
      <c r="H13" s="353"/>
      <c r="I13" s="401" t="str">
        <f>IF('すいすい調査票(1)'!I13:K13="郵便番号を入力後、区町名を確認してください","",'すいすい調査票(1)'!I13:K13)</f>
        <v/>
      </c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2"/>
      <c r="X13" s="402"/>
      <c r="Y13" s="402"/>
      <c r="Z13" s="402"/>
      <c r="AA13" s="402"/>
      <c r="AB13" s="402"/>
      <c r="AC13" s="402"/>
      <c r="AD13" s="402"/>
      <c r="AE13" s="402"/>
      <c r="AF13" s="402"/>
      <c r="AG13" s="402"/>
      <c r="AH13" s="402"/>
      <c r="AI13" s="402"/>
      <c r="AJ13" s="403"/>
      <c r="AK13" s="8"/>
      <c r="AL13" s="53"/>
      <c r="AM13" s="85"/>
      <c r="AN13" s="52"/>
      <c r="AO13" s="8"/>
      <c r="AP13" s="53"/>
      <c r="AQ13" s="85"/>
      <c r="AR13" s="52"/>
      <c r="AS13" s="85"/>
      <c r="AT13" s="89"/>
      <c r="AU13" s="89"/>
      <c r="AV13" s="89"/>
      <c r="AW13" s="89"/>
      <c r="AX13" s="89"/>
      <c r="AY13" s="89"/>
      <c r="AZ13" s="89"/>
      <c r="BG13" s="333" t="s">
        <v>17</v>
      </c>
      <c r="BH13" s="333"/>
      <c r="BI13" s="334" t="s">
        <v>5</v>
      </c>
      <c r="BJ13" s="335"/>
      <c r="BK13" s="334" t="s">
        <v>8</v>
      </c>
      <c r="BL13" s="335"/>
      <c r="BM13" s="56"/>
      <c r="BN13" s="8"/>
      <c r="BO13" s="54"/>
      <c r="BP13" s="8"/>
      <c r="BQ13" s="8"/>
      <c r="BR13" s="54"/>
      <c r="BS13" s="54"/>
      <c r="BU13" t="s">
        <v>42</v>
      </c>
      <c r="CA13" s="40" t="s">
        <v>1055</v>
      </c>
      <c r="CB13" s="40">
        <v>11</v>
      </c>
      <c r="CC13" s="40" t="s">
        <v>1063</v>
      </c>
      <c r="CD13" s="40">
        <v>10</v>
      </c>
      <c r="CF13" t="s">
        <v>82</v>
      </c>
      <c r="CG13" t="s">
        <v>1092</v>
      </c>
    </row>
    <row r="14" spans="2:87">
      <c r="B14" s="351" t="s">
        <v>2039</v>
      </c>
      <c r="C14" s="352"/>
      <c r="D14" s="352"/>
      <c r="E14" s="352"/>
      <c r="F14" s="352"/>
      <c r="G14" s="352"/>
      <c r="H14" s="353"/>
      <c r="I14" s="401" t="str">
        <f>IF('すいすい調査票(1)'!I14:K14="","",'すいすい調査票(1)'!I14:K14)</f>
        <v/>
      </c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3"/>
      <c r="AK14" s="8"/>
      <c r="AL14" s="53"/>
      <c r="AM14" s="85"/>
      <c r="AN14" s="52"/>
      <c r="AO14" s="8"/>
      <c r="AP14" s="53"/>
      <c r="AQ14" s="85"/>
      <c r="AR14" s="52"/>
      <c r="AS14" s="85"/>
      <c r="AT14" s="89"/>
      <c r="AU14" s="89"/>
      <c r="AV14" s="89"/>
      <c r="AW14" s="89"/>
      <c r="AX14" s="89"/>
      <c r="AY14" s="89"/>
      <c r="AZ14" s="89"/>
      <c r="BC14" s="4" t="s">
        <v>9</v>
      </c>
      <c r="BD14" s="4" t="s">
        <v>3</v>
      </c>
      <c r="BE14" s="4" t="s">
        <v>4</v>
      </c>
      <c r="BF14" s="10" t="s">
        <v>5</v>
      </c>
      <c r="BG14" s="51" t="s">
        <v>5</v>
      </c>
      <c r="BH14" s="51" t="s">
        <v>8</v>
      </c>
      <c r="BI14" s="5" t="s">
        <v>11</v>
      </c>
      <c r="BJ14" s="4" t="s">
        <v>12</v>
      </c>
      <c r="BK14" s="4" t="s">
        <v>11</v>
      </c>
      <c r="BL14" s="4" t="s">
        <v>12</v>
      </c>
      <c r="BM14" s="56"/>
      <c r="BN14" s="8"/>
      <c r="BO14" s="54"/>
      <c r="BP14" s="8"/>
      <c r="BQ14" s="8"/>
      <c r="BR14" s="54"/>
      <c r="BS14" s="54"/>
      <c r="BU14" t="s">
        <v>43</v>
      </c>
      <c r="CA14" s="40" t="s">
        <v>1056</v>
      </c>
      <c r="CB14" s="40">
        <v>12</v>
      </c>
      <c r="CC14" s="40">
        <v>11</v>
      </c>
      <c r="CD14" s="40">
        <v>11</v>
      </c>
      <c r="CF14" t="s">
        <v>85</v>
      </c>
      <c r="CG14" t="s">
        <v>1093</v>
      </c>
    </row>
    <row r="15" spans="2:87">
      <c r="B15" s="342" t="s">
        <v>2008</v>
      </c>
      <c r="C15" s="343"/>
      <c r="D15" s="343"/>
      <c r="E15" s="343"/>
      <c r="F15" s="343"/>
      <c r="G15" s="343"/>
      <c r="H15" s="344"/>
      <c r="I15" s="401" t="str">
        <f>IF('すいすい調査票(1)'!I15:K15="","",'すいすい調査票(1)'!I15:K15)</f>
        <v/>
      </c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3"/>
      <c r="AK15" s="8"/>
      <c r="AL15" s="53"/>
      <c r="AM15" s="85"/>
      <c r="AN15" s="52"/>
      <c r="AO15" s="8"/>
      <c r="AP15" s="53"/>
      <c r="AQ15" s="85"/>
      <c r="AR15" s="52"/>
      <c r="AS15" s="85"/>
      <c r="AT15" s="89"/>
      <c r="AU15" s="89"/>
      <c r="AV15" s="89"/>
      <c r="AW15" s="89"/>
      <c r="AX15" s="89"/>
      <c r="AY15" s="89"/>
      <c r="AZ15" s="89"/>
      <c r="BC15" s="4" t="s">
        <v>0</v>
      </c>
      <c r="BD15" s="4" t="str">
        <f t="shared" ref="BD15:BF16" si="0">IF(BD3="","",IF(ISERROR(LEN(BD3)-FIND(".",BD3))=TRUE,0,LEN(BD3)-FIND(".",BD3)))</f>
        <v/>
      </c>
      <c r="BE15" s="4" t="str">
        <f t="shared" si="0"/>
        <v/>
      </c>
      <c r="BF15" s="11" t="str">
        <f t="shared" si="0"/>
        <v/>
      </c>
      <c r="BG15" s="4" t="str">
        <f>IF(OR(BF3="",BF3=0),"",IF(BD21=BF21,"",IF(AND(BD21&lt;BF21,BH3=ROUNDDOWN($BF3,-INT(LOG10($BF3)))),"0","")))</f>
        <v/>
      </c>
      <c r="BH15" s="6" t="str">
        <f>IF(OR(BN3="",BF3=0),"",IF(BD21=BG21,"",IF(AND(BD21&lt;BG21,BO3=ROUNDDOWN($BN3,-INT(LOG10($BN3)))),"0","")))</f>
        <v/>
      </c>
      <c r="BI15" s="12" t="str">
        <f>IF(AND(BK3&lt;1,LEFT(RIGHT(BK3,2),1)="0"),0,IF(AND(BK3&lt;1,LEFT(RIGHT(BK3,2),1)="."),0,""))</f>
        <v/>
      </c>
      <c r="BJ15" s="6" t="str">
        <f>IF(BK3&lt;1,"",BK21)</f>
        <v/>
      </c>
      <c r="BK15" s="6" t="str">
        <f>IF(AND(BR3&lt;1,LEFT(RIGHT(BR3,2),1)="0"),0,IF(AND(BR3&lt;1,LEFT(RIGHT(BR3,2),1)="."),0,""))</f>
        <v/>
      </c>
      <c r="BL15" s="13" t="str">
        <f>IF(BR3&lt;1,"",BM21)</f>
        <v/>
      </c>
      <c r="BM15" s="56"/>
      <c r="BN15" s="8"/>
      <c r="BO15" s="54"/>
      <c r="BP15" s="8"/>
      <c r="BQ15" s="8"/>
      <c r="BR15" s="54"/>
      <c r="BS15" s="54"/>
      <c r="BU15" t="s">
        <v>44</v>
      </c>
      <c r="CB15" s="40">
        <v>13</v>
      </c>
      <c r="CC15" s="40">
        <v>12</v>
      </c>
      <c r="CD15" s="40">
        <v>12</v>
      </c>
      <c r="CF15" t="s">
        <v>88</v>
      </c>
      <c r="CG15" t="s">
        <v>1094</v>
      </c>
    </row>
    <row r="16" spans="2:87" ht="14.25" thickBot="1">
      <c r="B16" s="385" t="s">
        <v>1079</v>
      </c>
      <c r="C16" s="386"/>
      <c r="D16" s="386"/>
      <c r="E16" s="386"/>
      <c r="F16" s="386"/>
      <c r="G16" s="386"/>
      <c r="H16" s="387"/>
      <c r="I16" s="409" t="str">
        <f>IF('すいすい調査票(1)'!I16:K16="","",'すいすい調査票(1)'!I16:K16)</f>
        <v/>
      </c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0"/>
      <c r="V16" s="410"/>
      <c r="W16" s="410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1"/>
      <c r="AK16" s="8"/>
      <c r="AL16" s="53"/>
      <c r="AM16" s="85"/>
      <c r="AN16" s="52"/>
      <c r="AO16" s="8"/>
      <c r="AP16" s="53"/>
      <c r="AQ16" s="85"/>
      <c r="AR16" s="52"/>
      <c r="AS16" s="85"/>
      <c r="AT16" s="89"/>
      <c r="AU16" s="89"/>
      <c r="AV16" s="89"/>
      <c r="AW16" s="89"/>
      <c r="AX16" s="89"/>
      <c r="AY16" s="89"/>
      <c r="AZ16" s="89"/>
      <c r="BC16" s="4" t="s">
        <v>1</v>
      </c>
      <c r="BD16" s="4" t="str">
        <f t="shared" si="0"/>
        <v/>
      </c>
      <c r="BE16" s="4" t="str">
        <f t="shared" si="0"/>
        <v/>
      </c>
      <c r="BF16" s="11" t="str">
        <f t="shared" si="0"/>
        <v/>
      </c>
      <c r="BG16" s="4" t="str">
        <f>IF(OR(BF4="",BF4=0),"",IF(BD22=BF22,"",IF(AND(BD22&lt;BF22,BH4=ROUNDDOWN($BF4,-INT(LOG10($BF4)))),"0","")))</f>
        <v/>
      </c>
      <c r="BH16" s="6" t="str">
        <f>IF(OR(BN4="",BF4=0),"",IF(BD22=BG22,"",IF(AND(BD22&lt;BG22,BO4=ROUNDDOWN($BN4,-INT(LOG10($BN4)))),"0","")))</f>
        <v/>
      </c>
      <c r="BI16" s="12" t="str">
        <f>IF(AND(BK4&lt;1,LEFT(RIGHT(BK4,2),1)="0"),0,IF(AND(BK4&lt;1,LEFT(RIGHT(BK4,2),1)="."),0,""))</f>
        <v/>
      </c>
      <c r="BJ16" s="6" t="str">
        <f>IF(BK4&lt;1,"",BK22)</f>
        <v/>
      </c>
      <c r="BK16" s="6" t="str">
        <f>IF(AND(BR4&lt;1,LEFT(RIGHT(BR4,2),1)="0"),0,IF(AND(BR4&lt;1,LEFT(RIGHT(BR4,2),1)="."),0,""))</f>
        <v/>
      </c>
      <c r="BL16" s="13" t="str">
        <f>IF(BR4&lt;1,"",BM22)</f>
        <v/>
      </c>
      <c r="BM16" s="56"/>
      <c r="BN16" s="8"/>
      <c r="BO16" s="54"/>
      <c r="BP16" s="8"/>
      <c r="BQ16" s="8"/>
      <c r="BR16" s="54"/>
      <c r="BS16" s="54"/>
      <c r="BU16" t="s">
        <v>45</v>
      </c>
      <c r="CB16" s="40">
        <v>14</v>
      </c>
      <c r="CC16" s="40">
        <v>13</v>
      </c>
      <c r="CD16" s="40">
        <v>13</v>
      </c>
      <c r="CF16" t="s">
        <v>90</v>
      </c>
      <c r="CG16" t="s">
        <v>1095</v>
      </c>
    </row>
    <row r="17" spans="1:8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54"/>
      <c r="AL17" s="116"/>
      <c r="AM17" s="117"/>
      <c r="AN17" s="118"/>
      <c r="AO17" s="54"/>
      <c r="AP17" s="116"/>
      <c r="AQ17" s="117"/>
      <c r="AR17" s="118"/>
      <c r="AS17" s="117"/>
      <c r="AT17" s="14"/>
      <c r="AU17" s="89"/>
      <c r="AV17" s="89"/>
      <c r="AW17" s="89"/>
      <c r="AX17" s="89"/>
      <c r="AY17" s="89"/>
      <c r="AZ17" s="89"/>
      <c r="BC17" s="6" t="s">
        <v>2</v>
      </c>
      <c r="BD17" s="4" t="str">
        <f>IF(OR(BD15="",BD16=""),"",MIN(BD15:BD16))</f>
        <v/>
      </c>
      <c r="BE17" s="4" t="str">
        <f>IF(OR(BE15="",BE16=""),"",MIN(BE15:BE16))</f>
        <v/>
      </c>
      <c r="BF17" s="11" t="str">
        <f>IF(BF5="","",IF(ISERROR(LEN(BF5)-FIND(".",BF5))=TRUE,0,LEN(BF5)-FIND(".",BF5)))</f>
        <v/>
      </c>
      <c r="BG17" s="4" t="str">
        <f>IF(OR(BF5="",BF5=0),"",IF(BD23=BF23,"",IF(AND(BD23&lt;BF23,BH5=ROUNDDOWN($BF5,-INT(LOG10($BF5)))),"0","")))</f>
        <v/>
      </c>
      <c r="BH17" s="6" t="str">
        <f>IF(OR(BN5="",BF5=0),"",IF(BD23=BG23,"",IF(AND(BD23&lt;BG23,BO5=ROUNDDOWN($BN5,-INT(LOG10($BN5)))),"0","")))</f>
        <v/>
      </c>
      <c r="BI17" s="12" t="str">
        <f>IF(AND(BK5&lt;1,LEFT(RIGHT(BK5,2),1)="0"),0,IF(AND(BK5&lt;1,LEFT(RIGHT(BK5,2),1)="."),0,""))</f>
        <v/>
      </c>
      <c r="BJ17" s="6" t="str">
        <f>IF(BK5&lt;1,"",BK23)</f>
        <v/>
      </c>
      <c r="BK17" s="6" t="str">
        <f>IF(AND(BR5&lt;1,LEFT(RIGHT(BR5,2),1)="0"),0,IF(AND(BR5&lt;1,LEFT(RIGHT(BR5,2),1)="."),0,""))</f>
        <v/>
      </c>
      <c r="BL17" s="13" t="str">
        <f>IF(BR5&lt;1,"",BM23)</f>
        <v/>
      </c>
      <c r="BM17" s="56"/>
      <c r="BN17" s="8"/>
      <c r="BO17" s="54"/>
      <c r="BP17" s="8"/>
      <c r="BQ17" s="8"/>
      <c r="BR17" s="54"/>
      <c r="BS17" s="54"/>
      <c r="BU17" t="s">
        <v>46</v>
      </c>
      <c r="BV17">
        <v>10</v>
      </c>
      <c r="BW17">
        <v>10</v>
      </c>
      <c r="CB17" s="40">
        <v>15</v>
      </c>
      <c r="CC17" s="40">
        <v>14</v>
      </c>
      <c r="CD17" s="40">
        <v>14</v>
      </c>
      <c r="CF17" t="s">
        <v>92</v>
      </c>
      <c r="CG17" t="s">
        <v>1096</v>
      </c>
    </row>
    <row r="18" spans="1:85" ht="14.25" thickBot="1">
      <c r="B18" s="110" t="s">
        <v>101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2"/>
      <c r="AC18" s="112"/>
      <c r="AD18" s="112"/>
      <c r="AE18" s="112"/>
      <c r="AF18" s="112"/>
      <c r="AG18" s="112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89"/>
      <c r="AV18" s="89"/>
      <c r="AW18" s="89"/>
      <c r="AX18" s="89"/>
      <c r="AY18" s="89"/>
      <c r="AZ18" s="89"/>
      <c r="BC18" s="8"/>
      <c r="BD18" s="8"/>
      <c r="BE18" s="8"/>
      <c r="BF18" s="31"/>
      <c r="BG18" s="54"/>
      <c r="BH18" s="54"/>
      <c r="BI18" s="8"/>
      <c r="BJ18" s="8"/>
      <c r="BK18" s="55"/>
      <c r="BL18" s="56"/>
      <c r="BM18" s="56"/>
      <c r="BN18" s="8"/>
      <c r="BO18" s="54"/>
      <c r="BP18" s="8"/>
      <c r="BQ18" s="8"/>
      <c r="BR18" s="54"/>
      <c r="BS18" s="54"/>
      <c r="BU18" t="s">
        <v>47</v>
      </c>
      <c r="BV18">
        <v>12</v>
      </c>
      <c r="BW18">
        <v>12</v>
      </c>
      <c r="CB18" s="40">
        <v>16</v>
      </c>
      <c r="CC18" s="40">
        <v>15</v>
      </c>
      <c r="CD18" s="40">
        <v>15</v>
      </c>
      <c r="CF18" t="s">
        <v>94</v>
      </c>
      <c r="CG18" t="s">
        <v>1097</v>
      </c>
    </row>
    <row r="19" spans="1:85" ht="14.25" thickBot="1">
      <c r="B19" s="317" t="s">
        <v>1080</v>
      </c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9"/>
      <c r="V19" s="320" t="s">
        <v>103</v>
      </c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21"/>
      <c r="AU19" s="89"/>
      <c r="AV19" s="89"/>
      <c r="AW19" s="89"/>
      <c r="AX19" s="89"/>
      <c r="AY19" s="89"/>
      <c r="AZ19" s="89"/>
      <c r="BI19" t="s">
        <v>18</v>
      </c>
      <c r="BK19" s="9"/>
      <c r="BL19" s="8"/>
      <c r="BM19" s="8"/>
      <c r="BN19" s="8"/>
      <c r="BO19" s="54"/>
      <c r="BP19" s="8"/>
      <c r="BQ19" s="8"/>
      <c r="BR19" s="54"/>
      <c r="BS19" s="54"/>
      <c r="BU19" t="s">
        <v>48</v>
      </c>
      <c r="BV19">
        <v>12</v>
      </c>
      <c r="BW19">
        <v>12</v>
      </c>
      <c r="CB19" s="40">
        <v>17</v>
      </c>
      <c r="CC19" s="40">
        <v>16</v>
      </c>
      <c r="CD19" s="40">
        <v>16</v>
      </c>
      <c r="CF19" t="s">
        <v>96</v>
      </c>
      <c r="CG19" t="s">
        <v>1098</v>
      </c>
    </row>
    <row r="20" spans="1:85" ht="15" thickTop="1" thickBot="1">
      <c r="B20" s="388" t="s">
        <v>1081</v>
      </c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22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4"/>
      <c r="AU20" s="89"/>
      <c r="AV20" s="89"/>
      <c r="AW20" s="89"/>
      <c r="AX20" s="89"/>
      <c r="AY20" s="89"/>
      <c r="AZ20" s="89"/>
      <c r="BC20" s="4" t="s">
        <v>14</v>
      </c>
      <c r="BD20" s="4" t="s">
        <v>3</v>
      </c>
      <c r="BE20" s="4" t="s">
        <v>4</v>
      </c>
      <c r="BF20" s="6" t="s">
        <v>5</v>
      </c>
      <c r="BG20" s="33" t="s">
        <v>8</v>
      </c>
      <c r="BH20" s="4"/>
      <c r="BI20" s="4"/>
      <c r="BJ20" s="33" t="s">
        <v>5</v>
      </c>
      <c r="BK20" s="39"/>
      <c r="BL20" s="33" t="s">
        <v>8</v>
      </c>
      <c r="BM20" s="39"/>
      <c r="BN20" s="8"/>
      <c r="BO20" s="54"/>
      <c r="BP20" s="8"/>
      <c r="BQ20" s="8"/>
      <c r="BR20" s="54"/>
      <c r="BS20" s="54"/>
      <c r="BU20" t="s">
        <v>49</v>
      </c>
      <c r="BV20">
        <v>12</v>
      </c>
      <c r="BW20">
        <v>12</v>
      </c>
      <c r="CB20" s="40">
        <v>18</v>
      </c>
      <c r="CC20" s="40">
        <v>17</v>
      </c>
      <c r="CD20" s="40">
        <v>17</v>
      </c>
      <c r="CF20" t="s">
        <v>98</v>
      </c>
      <c r="CG20" t="s">
        <v>1099</v>
      </c>
    </row>
    <row r="21" spans="1:85">
      <c r="AZ21" s="89"/>
      <c r="BC21" s="4" t="s">
        <v>0</v>
      </c>
      <c r="BD21" s="4" t="str">
        <f t="shared" ref="BD21:BF23" si="1">IF(OR(BD3="",BD3=0),"",INT(LOG10((BD3))))</f>
        <v/>
      </c>
      <c r="BE21" s="4" t="str">
        <f t="shared" si="1"/>
        <v/>
      </c>
      <c r="BF21" s="4" t="str">
        <f t="shared" si="1"/>
        <v/>
      </c>
      <c r="BG21" s="4" t="str">
        <f>IF(OR(BF3="",BF3=0,BN3=""),"",INT(LOG10((BN3))))</f>
        <v/>
      </c>
      <c r="BH21" s="4" t="s">
        <v>0</v>
      </c>
      <c r="BI21" s="4">
        <v>1</v>
      </c>
      <c r="BJ21" s="4" t="str">
        <f>IF($BF3="","",INT($BF3/$BI21))</f>
        <v/>
      </c>
      <c r="BK21" s="4" t="str">
        <f>IF($BF3="","",IF(OR(AND($BF3=BI21*BJ21,$BJ21&gt;=10),($BF3-BI21*BJ21)&gt;0),"","."&amp;$BF3-BI21*BJ21))</f>
        <v/>
      </c>
      <c r="BL21" s="4" t="str">
        <f>IF($BN3="","",INT($BN3/$BI21))</f>
        <v/>
      </c>
      <c r="BM21" s="4" t="str">
        <f>IF(OR($BF3="",$BN3=""),"",IF(OR(AND($BN3=BI21*BL21,$BL21&gt;=10),($BN3-BI21*BL21)&gt;0),"","."&amp;$BN3-BI21*BL21))</f>
        <v/>
      </c>
      <c r="BN21" s="8"/>
      <c r="BO21" s="54"/>
      <c r="BP21" s="8"/>
      <c r="BQ21" s="8"/>
      <c r="BR21" s="54"/>
      <c r="BS21" s="54"/>
      <c r="BU21" t="s">
        <v>50</v>
      </c>
      <c r="BV21">
        <v>12</v>
      </c>
      <c r="BW21">
        <v>12</v>
      </c>
      <c r="CB21" s="40">
        <v>19</v>
      </c>
      <c r="CC21" s="40">
        <v>18</v>
      </c>
      <c r="CD21" s="40">
        <v>18</v>
      </c>
      <c r="CF21" t="s">
        <v>99</v>
      </c>
      <c r="CG21" t="s">
        <v>1100</v>
      </c>
    </row>
    <row r="22" spans="1:85">
      <c r="B22" s="407" t="s">
        <v>2022</v>
      </c>
      <c r="C22" s="407"/>
      <c r="D22" s="407"/>
      <c r="E22" s="407"/>
      <c r="F22" s="407"/>
      <c r="G22" s="407"/>
      <c r="H22" s="407"/>
      <c r="I22" s="408"/>
      <c r="J22" s="408"/>
      <c r="K22" s="408" t="s">
        <v>2023</v>
      </c>
      <c r="L22" s="408"/>
      <c r="AZ22" s="89"/>
      <c r="BC22" s="4" t="s">
        <v>1</v>
      </c>
      <c r="BD22" s="4" t="str">
        <f t="shared" si="1"/>
        <v/>
      </c>
      <c r="BE22" s="4" t="str">
        <f t="shared" si="1"/>
        <v/>
      </c>
      <c r="BF22" s="4" t="str">
        <f t="shared" si="1"/>
        <v/>
      </c>
      <c r="BG22" s="4" t="str">
        <f>IF(OR(BF4="",BF4=0,BN4=""),"",INT(LOG10((BN4))))</f>
        <v/>
      </c>
      <c r="BH22" s="4" t="s">
        <v>1</v>
      </c>
      <c r="BI22" s="4">
        <v>1</v>
      </c>
      <c r="BJ22" s="4" t="str">
        <f>IF($BF4="","",INT($BF4/$BI22))</f>
        <v/>
      </c>
      <c r="BK22" s="4" t="str">
        <f>IF($BF4="","",IF(OR(AND($BF4=BI22*BJ22,$BJ22&gt;=10),($BF4-BI22*BJ22)&gt;0),"","."&amp;$BF4-BI22*BJ22))</f>
        <v/>
      </c>
      <c r="BL22" s="4" t="str">
        <f>IF($BN4="","",INT($BN4/$BI22))</f>
        <v/>
      </c>
      <c r="BM22" s="4" t="str">
        <f>IF(OR($BF4="",BN4=""),"",IF(OR(AND($BN4=BI22*BL22,$BL22&gt;=10),($BN4-BI22*BL22)&gt;0),"","."&amp;$BN4-BI22*BL22))</f>
        <v/>
      </c>
      <c r="BN22" s="8"/>
      <c r="BO22" s="54"/>
      <c r="BP22" s="8"/>
      <c r="BQ22" s="8"/>
      <c r="BR22" s="54"/>
      <c r="BS22" s="54"/>
      <c r="CA22" s="40"/>
      <c r="CB22" s="40">
        <v>20</v>
      </c>
      <c r="CC22" s="40">
        <v>19</v>
      </c>
      <c r="CD22" s="40">
        <v>19</v>
      </c>
      <c r="CF22" t="s">
        <v>100</v>
      </c>
      <c r="CG22" t="s">
        <v>1101</v>
      </c>
    </row>
    <row r="23" spans="1:85">
      <c r="B23" s="88"/>
      <c r="C23" s="88"/>
      <c r="D23" s="88"/>
      <c r="E23" s="88"/>
      <c r="F23" s="88"/>
      <c r="G23" s="88"/>
      <c r="H23" s="88"/>
      <c r="I23" s="89"/>
      <c r="J23" s="89"/>
      <c r="K23" s="89"/>
      <c r="L23" s="89"/>
      <c r="AZ23" s="89"/>
      <c r="BC23" s="6" t="s">
        <v>2</v>
      </c>
      <c r="BD23" s="4" t="str">
        <f t="shared" si="1"/>
        <v/>
      </c>
      <c r="BE23" s="4" t="str">
        <f t="shared" si="1"/>
        <v/>
      </c>
      <c r="BF23" s="4" t="str">
        <f t="shared" si="1"/>
        <v/>
      </c>
      <c r="BH23" s="6" t="s">
        <v>2</v>
      </c>
      <c r="BI23" s="4">
        <v>1</v>
      </c>
      <c r="BJ23" s="4" t="str">
        <f>IF(OR($BF5="",$BF5="不要"),"",INT($BF5/$BI23))</f>
        <v/>
      </c>
      <c r="BK23" s="4" t="str">
        <f>IF(OR($BF5="",$BF5="不要"),"",IF(OR(AND($BF5=BI23*BJ23,$BJ23&gt;=10),($BF5-BI23*BJ23)&gt;0),"","."&amp;$BF5-BI23*BJ23))</f>
        <v/>
      </c>
      <c r="BL23" s="4" t="str">
        <f>IF(OR($BF5="",$BF5="不要",BN5=""),"",INT($BN5/$BI23))</f>
        <v/>
      </c>
      <c r="BM23" s="4" t="str">
        <f>IF(OR($BF5="",$BF5="不要",BR5=""),"",IF(OR(AND($BR5=BI23*BL23,$BL23&gt;=10),($BR5-BI23*BL23)&gt;0),"","."&amp;$BR5-BI23*BL23))</f>
        <v/>
      </c>
      <c r="BN23" s="8"/>
      <c r="BO23" s="54"/>
      <c r="BP23" s="8"/>
      <c r="BQ23" s="8"/>
      <c r="BR23" s="54"/>
      <c r="BS23" s="54"/>
      <c r="CB23" s="40">
        <v>21</v>
      </c>
      <c r="CC23" s="40">
        <v>20</v>
      </c>
      <c r="CD23" s="40">
        <v>20</v>
      </c>
      <c r="CF23" t="s">
        <v>102</v>
      </c>
      <c r="CG23" t="s">
        <v>1102</v>
      </c>
    </row>
    <row r="24" spans="1:85" ht="14.25" thickBot="1">
      <c r="B24" s="88" t="s">
        <v>2027</v>
      </c>
      <c r="C24" s="88"/>
      <c r="D24" s="88"/>
      <c r="E24" s="88"/>
      <c r="F24" s="88"/>
      <c r="G24" s="88"/>
      <c r="H24" s="88"/>
      <c r="I24" s="89"/>
      <c r="J24" s="89"/>
      <c r="K24" s="89"/>
      <c r="L24" s="89"/>
      <c r="W24" s="71" t="s">
        <v>2051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Z24" s="89"/>
      <c r="BC24" s="8"/>
      <c r="BD24" s="8"/>
      <c r="BE24" s="8"/>
      <c r="BF24" s="31"/>
      <c r="BG24" s="54"/>
      <c r="BH24" s="54"/>
      <c r="BI24" s="8"/>
      <c r="BJ24" s="8"/>
      <c r="BK24" s="55"/>
      <c r="BL24" s="56"/>
      <c r="BM24" s="56"/>
      <c r="BN24" s="8"/>
      <c r="BO24" s="54"/>
      <c r="BP24" s="8"/>
      <c r="BQ24" s="8"/>
      <c r="BR24" s="54"/>
      <c r="BS24" s="54"/>
      <c r="CB24" s="40">
        <v>22</v>
      </c>
      <c r="CC24" s="40">
        <v>21</v>
      </c>
      <c r="CD24" s="40">
        <v>21</v>
      </c>
      <c r="CF24" t="s">
        <v>104</v>
      </c>
      <c r="CG24" t="s">
        <v>1103</v>
      </c>
    </row>
    <row r="25" spans="1:85" ht="14.25" thickBot="1">
      <c r="B25" s="325" t="s">
        <v>2026</v>
      </c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7"/>
      <c r="W25" s="156" t="s">
        <v>2052</v>
      </c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81"/>
      <c r="AZ25" s="89"/>
      <c r="BC25" s="8"/>
      <c r="BD25" s="8"/>
      <c r="BE25" s="8"/>
      <c r="BF25" s="31"/>
      <c r="BG25" s="54"/>
      <c r="BH25" s="54"/>
      <c r="BI25" s="8"/>
      <c r="BJ25" s="8"/>
      <c r="BK25" s="55"/>
      <c r="BL25" s="56"/>
      <c r="BM25" s="56"/>
      <c r="BN25" s="8"/>
      <c r="BO25" s="54"/>
      <c r="BP25" s="8"/>
      <c r="BQ25" s="8"/>
      <c r="BR25" s="54"/>
      <c r="BS25" s="54"/>
      <c r="CB25" s="40">
        <v>23</v>
      </c>
      <c r="CC25" s="40">
        <v>22</v>
      </c>
      <c r="CD25" s="40">
        <v>22</v>
      </c>
      <c r="CF25" t="s">
        <v>105</v>
      </c>
      <c r="CG25" t="s">
        <v>1104</v>
      </c>
    </row>
    <row r="26" spans="1:85" ht="15" thickTop="1" thickBot="1"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7"/>
      <c r="W26" s="336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8"/>
      <c r="AZ26" s="89"/>
      <c r="BC26" s="4"/>
      <c r="BD26" s="4" t="s">
        <v>29</v>
      </c>
      <c r="BE26" s="4" t="s">
        <v>10</v>
      </c>
      <c r="BF26" s="31"/>
      <c r="BG26" s="54"/>
      <c r="BH26" s="54"/>
      <c r="BI26" s="8"/>
      <c r="BJ26" s="8"/>
      <c r="BK26" s="55"/>
      <c r="BL26" s="56"/>
      <c r="BM26" s="56"/>
      <c r="BN26" s="8"/>
      <c r="BO26" s="54"/>
      <c r="BP26" s="8"/>
      <c r="BQ26" s="8"/>
      <c r="BR26" s="54"/>
      <c r="BS26" s="54"/>
      <c r="CB26" s="40">
        <v>24</v>
      </c>
      <c r="CC26" s="40">
        <v>23</v>
      </c>
      <c r="CD26" s="40">
        <v>23</v>
      </c>
      <c r="CF26" t="s">
        <v>106</v>
      </c>
      <c r="CG26" t="s">
        <v>1105</v>
      </c>
    </row>
    <row r="27" spans="1:85">
      <c r="AZ27" s="89"/>
      <c r="BC27" s="4" t="s">
        <v>0</v>
      </c>
      <c r="BD27" s="4" t="str">
        <f>IF(Y37="","",IF(Y37&lt;=20,Y37,20))</f>
        <v/>
      </c>
      <c r="BE27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1),"",IF(VLOOKUP($B$20,$BU$3:$BW$21,2,0)="",BD27,VLOOKUP($B$20,$BU$3:$BW$21,2,0))))))</f>
        <v/>
      </c>
      <c r="BF27" s="16"/>
      <c r="BL27" t="str">
        <f>IF(BF5="","",IF(AND($BD$8=TRUE,$BD$9=TRUE),"&lt;"&amp;BG5,IF(AND($BF$8=TRUE,$BF$9=TRUE),BK5,IF(AND($BE$8=TRUE,$BE$9=TRUE),BJ5,IF(AND($BD$8=FALSE,$BD$9=TRUE),BL3,IF(AND($BD$8=TRUE,$BD$9=FALSE),BL4,""))))))</f>
        <v/>
      </c>
      <c r="BN27" s="8"/>
      <c r="BO27" s="54"/>
      <c r="BP27" s="8"/>
      <c r="BQ27" s="8"/>
      <c r="BR27" s="54"/>
      <c r="BS27" s="54"/>
      <c r="CB27" s="40">
        <v>25</v>
      </c>
      <c r="CD27" s="40">
        <v>24</v>
      </c>
      <c r="CF27" t="s">
        <v>107</v>
      </c>
      <c r="CG27" t="s">
        <v>1106</v>
      </c>
    </row>
    <row r="28" spans="1:85" ht="14.25" thickBot="1">
      <c r="B28" s="71" t="s">
        <v>2019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Z28" s="89"/>
      <c r="BC28" s="4" t="s">
        <v>1</v>
      </c>
      <c r="BD28" s="4" t="str">
        <f>IF(Y38="","",IF(Y38&lt;=20,Y38,20))</f>
        <v/>
      </c>
      <c r="BE28" s="4" t="str">
        <f>IF($B$20="選択してください","",IF(VLOOKUP($B$20,$BU$3:$BW$21,3,0)="",BD28,VLOOKUP($B$20,$BU$3:$BW$21,3,0)))</f>
        <v/>
      </c>
      <c r="BF28" s="8"/>
      <c r="BG28">
        <f>IF(BD3&lt;BF3,"",1)</f>
        <v>1</v>
      </c>
      <c r="BN28" s="8"/>
      <c r="BO28" s="54"/>
      <c r="BP28" s="8"/>
      <c r="BQ28" s="8"/>
      <c r="BR28" s="54"/>
      <c r="BS28" s="54"/>
      <c r="CB28" s="40">
        <v>26</v>
      </c>
      <c r="CD28" s="40">
        <v>25</v>
      </c>
      <c r="CF28" t="s">
        <v>108</v>
      </c>
      <c r="CG28" t="s">
        <v>1107</v>
      </c>
    </row>
    <row r="29" spans="1:85">
      <c r="A29" s="60"/>
      <c r="B29" s="156" t="s">
        <v>2001</v>
      </c>
      <c r="C29" s="157"/>
      <c r="D29" s="157"/>
      <c r="E29" s="157"/>
      <c r="F29" s="157"/>
      <c r="G29" s="242"/>
      <c r="H29" s="252" t="s">
        <v>1072</v>
      </c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4"/>
      <c r="AC29" s="293" t="s">
        <v>2024</v>
      </c>
      <c r="AD29" s="157"/>
      <c r="AE29" s="157"/>
      <c r="AF29" s="157"/>
      <c r="AG29" s="157"/>
      <c r="AH29" s="157"/>
      <c r="AI29" s="157"/>
      <c r="AJ29" s="157"/>
      <c r="AK29" s="296" t="s">
        <v>2025</v>
      </c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81"/>
      <c r="AZ29" s="89"/>
      <c r="BN29" s="8"/>
      <c r="BO29" s="54"/>
      <c r="BP29" s="8"/>
      <c r="BQ29" s="8"/>
      <c r="BR29" s="54"/>
      <c r="BS29" s="54"/>
      <c r="CB29" s="40">
        <v>27</v>
      </c>
      <c r="CD29" s="40">
        <v>26</v>
      </c>
      <c r="CF29" t="s">
        <v>109</v>
      </c>
      <c r="CG29" t="s">
        <v>1108</v>
      </c>
    </row>
    <row r="30" spans="1:85" ht="14.25" thickBot="1">
      <c r="A30" s="60"/>
      <c r="B30" s="243"/>
      <c r="C30" s="244"/>
      <c r="D30" s="244"/>
      <c r="E30" s="244"/>
      <c r="F30" s="244"/>
      <c r="G30" s="245"/>
      <c r="H30" s="298" t="s">
        <v>2018</v>
      </c>
      <c r="I30" s="299"/>
      <c r="J30" s="299"/>
      <c r="K30" s="299"/>
      <c r="L30" s="299"/>
      <c r="M30" s="299"/>
      <c r="N30" s="299"/>
      <c r="O30" s="299"/>
      <c r="P30" s="299"/>
      <c r="Q30" s="300"/>
      <c r="R30" s="298" t="s">
        <v>2014</v>
      </c>
      <c r="S30" s="299"/>
      <c r="T30" s="299"/>
      <c r="U30" s="299"/>
      <c r="V30" s="300"/>
      <c r="W30" s="66"/>
      <c r="X30" s="299" t="s">
        <v>2015</v>
      </c>
      <c r="Y30" s="299"/>
      <c r="Z30" s="299"/>
      <c r="AA30" s="299"/>
      <c r="AB30" s="300"/>
      <c r="AC30" s="294"/>
      <c r="AD30" s="244"/>
      <c r="AE30" s="244"/>
      <c r="AF30" s="244"/>
      <c r="AG30" s="244"/>
      <c r="AH30" s="244"/>
      <c r="AI30" s="244"/>
      <c r="AJ30" s="244"/>
      <c r="AK30" s="29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97"/>
      <c r="AX30" s="16"/>
      <c r="AY30" s="16"/>
      <c r="AZ30" s="89"/>
      <c r="BC30" s="4"/>
      <c r="BD30" s="4" t="s">
        <v>2016</v>
      </c>
      <c r="BE30" s="4" t="s">
        <v>2017</v>
      </c>
      <c r="BN30" s="8"/>
      <c r="BO30" s="54"/>
      <c r="BP30" s="8"/>
      <c r="BQ30" s="8"/>
      <c r="BR30" s="54"/>
      <c r="BS30" s="54"/>
      <c r="CB30" s="40">
        <v>28</v>
      </c>
      <c r="CD30" s="40">
        <v>27</v>
      </c>
      <c r="CF30" t="s">
        <v>110</v>
      </c>
      <c r="CG30" t="s">
        <v>1109</v>
      </c>
    </row>
    <row r="31" spans="1:85" ht="14.25" thickTop="1">
      <c r="A31" s="60"/>
      <c r="B31" s="222" t="s">
        <v>0</v>
      </c>
      <c r="C31" s="223"/>
      <c r="D31" s="223"/>
      <c r="E31" s="223"/>
      <c r="F31" s="223"/>
      <c r="G31" s="224"/>
      <c r="H31" s="225"/>
      <c r="I31" s="226"/>
      <c r="J31" s="226"/>
      <c r="K31" s="63" t="s">
        <v>1067</v>
      </c>
      <c r="L31" s="265"/>
      <c r="M31" s="265"/>
      <c r="N31" s="63" t="s">
        <v>1068</v>
      </c>
      <c r="O31" s="265"/>
      <c r="P31" s="265"/>
      <c r="Q31" s="64" t="s">
        <v>1069</v>
      </c>
      <c r="R31" s="279"/>
      <c r="S31" s="280"/>
      <c r="T31" s="74" t="s">
        <v>1045</v>
      </c>
      <c r="U31" s="265"/>
      <c r="V31" s="266"/>
      <c r="W31" s="67" t="s">
        <v>1044</v>
      </c>
      <c r="X31" s="280"/>
      <c r="Y31" s="280"/>
      <c r="Z31" s="74" t="s">
        <v>1045</v>
      </c>
      <c r="AA31" s="223"/>
      <c r="AB31" s="224"/>
      <c r="AC31" s="331"/>
      <c r="AD31" s="124"/>
      <c r="AE31" s="124"/>
      <c r="AF31" s="124"/>
      <c r="AG31" s="124"/>
      <c r="AH31" s="124"/>
      <c r="AI31" s="124"/>
      <c r="AJ31" s="124"/>
      <c r="AK31" s="301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2"/>
      <c r="AW31" s="303"/>
      <c r="AX31" s="16"/>
      <c r="AY31" s="16"/>
      <c r="AZ31" s="89"/>
      <c r="BC31" s="4" t="s">
        <v>2012</v>
      </c>
      <c r="BD31" s="69" t="str">
        <f>IF(OR(R31="",U31=""),"",R31&amp;":"&amp;U31)</f>
        <v/>
      </c>
      <c r="BE31" s="4" t="str">
        <f>IF(OR(X31="",AA31=""),"",X31&amp;":"&amp;AA31)</f>
        <v/>
      </c>
      <c r="BF31" s="65" t="str">
        <f>IF(OR(BD31="",BE31=""),"",IF((BE31-BD31)&lt;0,"-",BE31-BD31))</f>
        <v/>
      </c>
      <c r="BN31" s="8"/>
      <c r="BO31" s="54"/>
      <c r="BP31" s="8"/>
      <c r="BQ31" s="8"/>
      <c r="BR31" s="54"/>
      <c r="BS31" s="54"/>
      <c r="CB31" s="40">
        <v>29</v>
      </c>
      <c r="CD31" s="40">
        <v>28</v>
      </c>
      <c r="CF31" t="s">
        <v>111</v>
      </c>
      <c r="CG31" t="s">
        <v>1110</v>
      </c>
    </row>
    <row r="32" spans="1:85" ht="14.25" thickBot="1">
      <c r="A32" s="60"/>
      <c r="B32" s="158" t="s">
        <v>1</v>
      </c>
      <c r="C32" s="159"/>
      <c r="D32" s="159"/>
      <c r="E32" s="159"/>
      <c r="F32" s="159"/>
      <c r="G32" s="221"/>
      <c r="H32" s="307"/>
      <c r="I32" s="308"/>
      <c r="J32" s="308"/>
      <c r="K32" s="36" t="s">
        <v>1067</v>
      </c>
      <c r="L32" s="176"/>
      <c r="M32" s="176"/>
      <c r="N32" s="36" t="s">
        <v>1068</v>
      </c>
      <c r="O32" s="176"/>
      <c r="P32" s="176"/>
      <c r="Q32" s="61" t="s">
        <v>1069</v>
      </c>
      <c r="R32" s="292"/>
      <c r="S32" s="220"/>
      <c r="T32" s="75" t="s">
        <v>1045</v>
      </c>
      <c r="U32" s="176"/>
      <c r="V32" s="219"/>
      <c r="W32" s="68" t="s">
        <v>1044</v>
      </c>
      <c r="X32" s="220"/>
      <c r="Y32" s="220"/>
      <c r="Z32" s="75" t="s">
        <v>1045</v>
      </c>
      <c r="AA32" s="159"/>
      <c r="AB32" s="221"/>
      <c r="AC32" s="332"/>
      <c r="AD32" s="159"/>
      <c r="AE32" s="159"/>
      <c r="AF32" s="159"/>
      <c r="AG32" s="159"/>
      <c r="AH32" s="159"/>
      <c r="AI32" s="159"/>
      <c r="AJ32" s="159"/>
      <c r="AK32" s="304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6"/>
      <c r="AX32" s="16"/>
      <c r="AY32" s="16"/>
      <c r="AZ32" s="89"/>
      <c r="BC32" s="4" t="s">
        <v>2013</v>
      </c>
      <c r="BD32" s="69" t="str">
        <f>IF(OR(R32="",U32=""),"",R32&amp;":"&amp;U32)</f>
        <v/>
      </c>
      <c r="BE32" s="4" t="str">
        <f>IF(OR(X32="",AA32=""),"",X32&amp;":"&amp;AA32)</f>
        <v/>
      </c>
      <c r="BF32" s="65" t="str">
        <f>IF(OR(BD32="",BE32=""),"",IF((BE32-BD32)&lt;0,"-",BE32-BD32))</f>
        <v/>
      </c>
      <c r="BN32" s="8"/>
      <c r="BO32" s="54"/>
      <c r="BP32" s="8"/>
      <c r="BQ32" s="8"/>
      <c r="BR32" s="54"/>
      <c r="BS32" s="54"/>
      <c r="CB32" s="40">
        <v>30</v>
      </c>
      <c r="CD32" s="40">
        <v>29</v>
      </c>
      <c r="CF32" t="s">
        <v>112</v>
      </c>
      <c r="CG32" t="s">
        <v>1111</v>
      </c>
    </row>
    <row r="33" spans="2:85"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5"/>
      <c r="AS33" s="89"/>
      <c r="AT33" s="89"/>
      <c r="AU33" s="89"/>
      <c r="AV33" s="89"/>
      <c r="AW33" s="89"/>
      <c r="AX33" s="89"/>
      <c r="AY33" s="89"/>
      <c r="AZ33" s="89"/>
      <c r="BN33" s="8"/>
      <c r="BO33" s="54"/>
      <c r="BP33" s="8"/>
      <c r="BQ33" s="8"/>
      <c r="BR33" s="54"/>
      <c r="BS33" s="54"/>
      <c r="CB33" s="40">
        <v>31</v>
      </c>
      <c r="CD33" s="40">
        <v>30</v>
      </c>
      <c r="CF33" t="s">
        <v>113</v>
      </c>
      <c r="CG33" t="s">
        <v>1112</v>
      </c>
    </row>
    <row r="34" spans="2:85" ht="14.25" thickBot="1">
      <c r="B34" s="59" t="s">
        <v>2020</v>
      </c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5"/>
      <c r="AS34" s="89"/>
      <c r="AT34" s="89"/>
      <c r="AU34" s="89"/>
      <c r="AV34" s="89"/>
      <c r="AW34" s="89"/>
      <c r="AX34" s="89"/>
      <c r="AY34" s="89"/>
      <c r="BC34" s="4"/>
      <c r="BD34" s="4" t="s">
        <v>3</v>
      </c>
      <c r="BE34" s="4" t="s">
        <v>4</v>
      </c>
      <c r="CB34" s="40"/>
      <c r="CD34" s="40">
        <v>31</v>
      </c>
      <c r="CF34" t="s">
        <v>114</v>
      </c>
      <c r="CG34" t="s">
        <v>1113</v>
      </c>
    </row>
    <row r="35" spans="2:85">
      <c r="B35" s="156" t="s">
        <v>2001</v>
      </c>
      <c r="C35" s="157"/>
      <c r="D35" s="157"/>
      <c r="E35" s="157"/>
      <c r="F35" s="157"/>
      <c r="G35" s="242"/>
      <c r="H35" s="246" t="s">
        <v>2003</v>
      </c>
      <c r="I35" s="247"/>
      <c r="J35" s="247"/>
      <c r="K35" s="247"/>
      <c r="L35" s="248"/>
      <c r="M35" s="246" t="s">
        <v>2004</v>
      </c>
      <c r="N35" s="247"/>
      <c r="O35" s="247"/>
      <c r="P35" s="247"/>
      <c r="Q35" s="248"/>
      <c r="R35" s="252" t="s">
        <v>2037</v>
      </c>
      <c r="S35" s="253"/>
      <c r="T35" s="253"/>
      <c r="U35" s="253"/>
      <c r="V35" s="253"/>
      <c r="W35" s="253"/>
      <c r="X35" s="254"/>
      <c r="Y35" s="173" t="s">
        <v>2007</v>
      </c>
      <c r="Z35" s="173"/>
      <c r="AA35" s="173"/>
      <c r="AB35" s="173"/>
      <c r="AC35" s="255"/>
      <c r="AD35" s="258" t="s">
        <v>2006</v>
      </c>
      <c r="AE35" s="173"/>
      <c r="AF35" s="173"/>
      <c r="AG35" s="173"/>
      <c r="AH35" s="173"/>
      <c r="AI35" s="173"/>
      <c r="AJ35" s="173"/>
      <c r="AK35" s="174"/>
      <c r="BC35" s="4" t="s">
        <v>0</v>
      </c>
      <c r="BD35" s="4" t="str">
        <f>IF(H37="","",H37)</f>
        <v/>
      </c>
      <c r="BE35" s="4" t="str">
        <f>IF(M37="","",M37)</f>
        <v/>
      </c>
      <c r="BF35" t="str">
        <f>IF(OR(BD35="",BE35=""),"",BE35-BD35)</f>
        <v/>
      </c>
      <c r="CB35" s="40"/>
      <c r="CD35" s="40">
        <v>32</v>
      </c>
      <c r="CF35" t="s">
        <v>115</v>
      </c>
      <c r="CG35" t="s">
        <v>1114</v>
      </c>
    </row>
    <row r="36" spans="2:85" ht="14.25" customHeight="1" thickBot="1">
      <c r="B36" s="243"/>
      <c r="C36" s="244"/>
      <c r="D36" s="244"/>
      <c r="E36" s="244"/>
      <c r="F36" s="244"/>
      <c r="G36" s="245"/>
      <c r="H36" s="249"/>
      <c r="I36" s="250"/>
      <c r="J36" s="250"/>
      <c r="K36" s="250"/>
      <c r="L36" s="251"/>
      <c r="M36" s="249"/>
      <c r="N36" s="250"/>
      <c r="O36" s="250"/>
      <c r="P36" s="250"/>
      <c r="Q36" s="251"/>
      <c r="R36" s="261" t="s">
        <v>2005</v>
      </c>
      <c r="S36" s="262"/>
      <c r="T36" s="262"/>
      <c r="U36" s="262"/>
      <c r="V36" s="262"/>
      <c r="W36" s="262"/>
      <c r="X36" s="263"/>
      <c r="Y36" s="256"/>
      <c r="Z36" s="256"/>
      <c r="AA36" s="256"/>
      <c r="AB36" s="256"/>
      <c r="AC36" s="257"/>
      <c r="AD36" s="259"/>
      <c r="AE36" s="256"/>
      <c r="AF36" s="256"/>
      <c r="AG36" s="256"/>
      <c r="AH36" s="256"/>
      <c r="AI36" s="256"/>
      <c r="AJ36" s="256"/>
      <c r="AK36" s="260"/>
      <c r="BC36" s="4" t="s">
        <v>1</v>
      </c>
      <c r="BD36" s="4" t="str">
        <f>IF(H38="","",H38)</f>
        <v/>
      </c>
      <c r="BE36" s="4" t="str">
        <f>IF(M38="","",M38)</f>
        <v/>
      </c>
      <c r="BF36" t="str">
        <f>IF(OR(BD36="",BE36=""),"",BE36-BD36)</f>
        <v/>
      </c>
      <c r="CB36" s="40"/>
      <c r="CD36" s="40">
        <v>33</v>
      </c>
      <c r="CF36" t="s">
        <v>116</v>
      </c>
      <c r="CG36" t="s">
        <v>1115</v>
      </c>
    </row>
    <row r="37" spans="2:85" ht="14.25" customHeight="1" thickTop="1">
      <c r="B37" s="222" t="s">
        <v>0</v>
      </c>
      <c r="C37" s="223"/>
      <c r="D37" s="223"/>
      <c r="E37" s="223"/>
      <c r="F37" s="223"/>
      <c r="G37" s="224"/>
      <c r="H37" s="264"/>
      <c r="I37" s="265"/>
      <c r="J37" s="265"/>
      <c r="K37" s="265"/>
      <c r="L37" s="266"/>
      <c r="M37" s="264"/>
      <c r="N37" s="265"/>
      <c r="O37" s="265"/>
      <c r="P37" s="265"/>
      <c r="Q37" s="266"/>
      <c r="R37" s="264"/>
      <c r="S37" s="265"/>
      <c r="T37" s="265"/>
      <c r="U37" s="265"/>
      <c r="V37" s="265"/>
      <c r="W37" s="265"/>
      <c r="X37" s="266"/>
      <c r="Y37" s="267"/>
      <c r="Z37" s="267"/>
      <c r="AA37" s="267"/>
      <c r="AB37" s="267"/>
      <c r="AC37" s="268"/>
      <c r="AD37" s="269" t="str">
        <f>BE27</f>
        <v/>
      </c>
      <c r="AE37" s="270"/>
      <c r="AF37" s="270"/>
      <c r="AG37" s="270"/>
      <c r="AH37" s="270"/>
      <c r="AI37" s="270"/>
      <c r="AJ37" s="270"/>
      <c r="AK37" s="271"/>
      <c r="CB37" s="40"/>
      <c r="CD37" s="40">
        <v>34</v>
      </c>
      <c r="CF37" t="s">
        <v>117</v>
      </c>
      <c r="CG37" t="s">
        <v>1116</v>
      </c>
    </row>
    <row r="38" spans="2:85" ht="14.25" thickBot="1">
      <c r="B38" s="158" t="s">
        <v>1</v>
      </c>
      <c r="C38" s="159"/>
      <c r="D38" s="159"/>
      <c r="E38" s="159"/>
      <c r="F38" s="159"/>
      <c r="G38" s="221"/>
      <c r="H38" s="275"/>
      <c r="I38" s="176"/>
      <c r="J38" s="176"/>
      <c r="K38" s="176"/>
      <c r="L38" s="219"/>
      <c r="M38" s="275"/>
      <c r="N38" s="176"/>
      <c r="O38" s="176"/>
      <c r="P38" s="176"/>
      <c r="Q38" s="219"/>
      <c r="R38" s="275"/>
      <c r="S38" s="176"/>
      <c r="T38" s="176"/>
      <c r="U38" s="176"/>
      <c r="V38" s="176"/>
      <c r="W38" s="176"/>
      <c r="X38" s="219"/>
      <c r="Y38" s="276"/>
      <c r="Z38" s="277"/>
      <c r="AA38" s="277"/>
      <c r="AB38" s="277"/>
      <c r="AC38" s="278"/>
      <c r="AD38" s="272"/>
      <c r="AE38" s="273"/>
      <c r="AF38" s="273"/>
      <c r="AG38" s="273"/>
      <c r="AH38" s="273"/>
      <c r="AI38" s="273"/>
      <c r="AJ38" s="273"/>
      <c r="AK38" s="274"/>
      <c r="BC38" s="4" t="s">
        <v>2030</v>
      </c>
      <c r="BD38" s="4"/>
      <c r="BE38" s="4"/>
      <c r="BF38" s="4" t="s">
        <v>5</v>
      </c>
      <c r="BG38" s="4" t="s">
        <v>7</v>
      </c>
      <c r="BH38" s="4" t="s">
        <v>25</v>
      </c>
      <c r="BI38" s="4"/>
      <c r="BJ38" s="4"/>
      <c r="BK38" s="4" t="s">
        <v>13</v>
      </c>
      <c r="BL38" s="4"/>
      <c r="BM38" s="4"/>
      <c r="BN38" s="4" t="s">
        <v>8</v>
      </c>
      <c r="BO38" s="4" t="s">
        <v>1065</v>
      </c>
      <c r="BP38" s="4"/>
      <c r="BQ38" s="4"/>
      <c r="BR38" s="4" t="s">
        <v>12</v>
      </c>
      <c r="BS38" s="4"/>
      <c r="CB38" s="40"/>
      <c r="CD38" s="40">
        <v>35</v>
      </c>
      <c r="CF38" t="s">
        <v>118</v>
      </c>
      <c r="CG38" t="s">
        <v>1117</v>
      </c>
    </row>
    <row r="39" spans="2:85">
      <c r="D39" s="85"/>
      <c r="E39" s="85"/>
      <c r="F39" s="85"/>
      <c r="G39" s="85"/>
      <c r="H39" s="8"/>
      <c r="BC39" s="4"/>
      <c r="BD39" s="4" t="s">
        <v>3</v>
      </c>
      <c r="BE39" s="4" t="s">
        <v>4</v>
      </c>
      <c r="BF39" s="4" t="s">
        <v>6</v>
      </c>
      <c r="BG39" s="4" t="s">
        <v>15</v>
      </c>
      <c r="BH39" s="4" t="s">
        <v>19</v>
      </c>
      <c r="BI39" s="4" t="s">
        <v>20</v>
      </c>
      <c r="BJ39" s="4" t="s">
        <v>21</v>
      </c>
      <c r="BK39" s="4"/>
      <c r="BL39" s="4" t="s">
        <v>28</v>
      </c>
      <c r="BM39" s="4" t="s">
        <v>27</v>
      </c>
      <c r="BN39" s="4" t="s">
        <v>6</v>
      </c>
      <c r="BO39" s="4" t="s">
        <v>19</v>
      </c>
      <c r="BP39" s="4" t="s">
        <v>20</v>
      </c>
      <c r="BQ39" s="4" t="s">
        <v>21</v>
      </c>
      <c r="BR39" s="4"/>
      <c r="BS39" s="4" t="s">
        <v>28</v>
      </c>
      <c r="CB39" s="40"/>
      <c r="CD39" s="40">
        <v>36</v>
      </c>
      <c r="CF39" t="s">
        <v>119</v>
      </c>
      <c r="CG39" t="s">
        <v>1118</v>
      </c>
    </row>
    <row r="40" spans="2:85" ht="14.25" thickBot="1">
      <c r="B40" s="110" t="s">
        <v>2021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7"/>
      <c r="AD40" s="7"/>
      <c r="AE40" s="7"/>
      <c r="AF40" s="7"/>
      <c r="AG40" s="7"/>
      <c r="AH40" s="7"/>
      <c r="AI40" s="7"/>
      <c r="BC40" s="4" t="s">
        <v>0</v>
      </c>
      <c r="BD40" s="4" t="str">
        <f>IF(H62="","",H62)</f>
        <v/>
      </c>
      <c r="BE40" s="4" t="str">
        <f>IF(M62="","",M62)</f>
        <v/>
      </c>
      <c r="BF40" s="4" t="str">
        <f>IF(R62="","",R62)</f>
        <v/>
      </c>
      <c r="BG40" s="6" t="str">
        <f>IF(BF40="","",IF(BF40&lt;BD40,BD40,""))</f>
        <v/>
      </c>
      <c r="BH40" s="6" t="str">
        <f>IF($BF40="","",IF(AND($BD40&lt;=$BF40,$BF40&lt;$BE40),MID(TEXT(ROUNDDOWN($BF40,1-INT(LOG10($BF40))),"0.0E+00"),1,3)*10^(INT(LOG10($BF40))),""))</f>
        <v/>
      </c>
      <c r="BI40" s="4" t="str">
        <f>IF($BF$3="","",IF(AND($BD40&lt;=$BF40,$BF40&lt;$BE40),ROUNDDOWN($BF40,$BD53),""))</f>
        <v/>
      </c>
      <c r="BJ40" s="4" t="str">
        <f>IF($BF$3="","",IF(BH40&lt;BI40,BH40,BI40))</f>
        <v/>
      </c>
      <c r="BK40" s="41" t="str">
        <f>IF(BF40="","",IF($BE40&lt;=$BF40,ROUNDDOWN($BF40,1-INT(LOG10($BF40))),""))</f>
        <v/>
      </c>
      <c r="BL40" s="42" t="str">
        <f>IF(BF40="","",IF(BF40&lt;BD40,"&lt;"&amp;BG40,IF(AND(BD40&lt;=BF40,BF40&lt;BE40),BJ40&amp;BG53,IF(BE40&lt;=BF40,BK40&amp;BI53&amp;BJ53,""))))</f>
        <v/>
      </c>
      <c r="BM40" s="42" t="str">
        <f>IF(BE45=FALSE,BL40,"("&amp;BL40&amp;")")</f>
        <v/>
      </c>
      <c r="BN40" s="4" t="str">
        <f>IF(OR(BF40="",$BD$65="",$BE$65="「水銀排出施設の種類」を選択してください",$B$20=""),"",IF(BD45=TRUE,"不要",BF40*(21-$BE$65)/(21-$BD$65)))</f>
        <v/>
      </c>
      <c r="BO40" s="6" t="str">
        <f>IF(OR($BF40="",$BN40=""),"",IF(AND($BD40&lt;=$BF40,$BF40&lt;$BE40),MID(TEXT(ROUNDDOWN($BN40,1-INT(LOG10($BN40))),"0.0E+00"),1,3)*10^(INT(LOG10($BN40))),""))</f>
        <v/>
      </c>
      <c r="BP40" s="4" t="str">
        <f>IF(OR($BF$3="",$BN40=""),"",IF(AND($BD40&lt;=$BF40,$BF40&lt;$BE40),ROUNDDOWN($BN40,$BD53),""))</f>
        <v/>
      </c>
      <c r="BQ40" s="4" t="str">
        <f>IF($BF$3="","",IF(BO40&lt;BP40,BO40,BP40))</f>
        <v/>
      </c>
      <c r="BR40" s="4" t="str">
        <f>IF(BN40="","",IF($BE40&lt;=$BF40,ROUNDDOWN($BN40,1-INT(LOG10($BN40))),""))</f>
        <v/>
      </c>
      <c r="BS40" s="4" t="str">
        <f>IF(OR(BN40="",$BD$27="",$BE$27=""),"",IF(BF40&lt;BD40,"&lt;"&amp;BG40,IF(AND(BD40&lt;=BF40,BF40&lt;BE40),BQ40&amp;BH53,IF(BE40&lt;=BF40,BR40&amp;BK53&amp;BL53,""))))</f>
        <v/>
      </c>
      <c r="CB40" s="40"/>
      <c r="CD40" s="40">
        <v>37</v>
      </c>
      <c r="CF40" t="s">
        <v>120</v>
      </c>
      <c r="CG40" t="s">
        <v>1119</v>
      </c>
    </row>
    <row r="41" spans="2:85">
      <c r="B41" s="227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9"/>
      <c r="BC41" s="4" t="s">
        <v>1</v>
      </c>
      <c r="BD41" s="4" t="str">
        <f>IF(H63="","",H63)</f>
        <v/>
      </c>
      <c r="BE41" s="4" t="str">
        <f>IF(M63="","",M63)</f>
        <v/>
      </c>
      <c r="BF41" s="4" t="str">
        <f>IF(R63="","",R63)</f>
        <v/>
      </c>
      <c r="BG41" s="6" t="str">
        <f>IF(BF41="","",IF(BF41&lt;BD41,BD41,""))</f>
        <v/>
      </c>
      <c r="BH41" s="6" t="str">
        <f>IF($BF41="","",IF(AND($BD41&lt;=$BF41,$BF41&lt;$BE41),MID(TEXT(ROUNDDOWN($BF41,1-INT(LOG10($BF41))),"0.0E+00"),1,3)*10^(INT(LOG10($BF41))),""))</f>
        <v/>
      </c>
      <c r="BI41" s="4" t="str">
        <f>IF(BF41="","",IF(AND(BD41&lt;=BF41,BF41&lt;BE41),ROUNDDOWN($BF41,$BD54),""))</f>
        <v/>
      </c>
      <c r="BJ41" s="4" t="str">
        <f>IF($BF$3="","",IF(BH41&lt;BI41,BH41,BI41))</f>
        <v/>
      </c>
      <c r="BK41" s="41" t="str">
        <f>IF(BF41="","",IF($BE41&lt;=$BF41,ROUNDDOWN($BF41,1-INT(LOG10($BF41))),""))</f>
        <v/>
      </c>
      <c r="BL41" s="42" t="str">
        <f>IF(BF41="","",IF(BF41&lt;BD41,"&lt;"&amp;BG41,IF(AND(BD41&lt;=BF41,BF41&lt;BE41),BJ41&amp;BG54,IF(BE41&lt;=BF41,BK41&amp;BI54&amp;BJ54,""))))</f>
        <v/>
      </c>
      <c r="BM41" s="42" t="str">
        <f>IF(BE46=FALSE,BL41,"("&amp;BL41&amp;")")</f>
        <v/>
      </c>
      <c r="BN41" s="43" t="str">
        <f>IF(OR(BF41="",$BD$66="",$BE$66="",$B$20=""),"",IF(BD46=TRUE,"不要",BF41*(21-$BE$66)/(21-$BD$66)))</f>
        <v/>
      </c>
      <c r="BO41" s="6" t="str">
        <f>IF(OR($BF41="",BN41=""),"",IF(AND($BD41&lt;=$BF41,$BF41&lt;$BE41),MID(TEXT(ROUNDDOWN($BN41,1-INT(LOG10($BN41))),"0.0E+00"),1,3)*10^(INT(LOG10($BN41))),""))</f>
        <v/>
      </c>
      <c r="BP41" s="4" t="str">
        <f>IF($BF$4="","",IF(AND($BD41&lt;=$BF41,$BF41&lt;$BE41),ROUNDDOWN($BN41,$BD54),""))</f>
        <v/>
      </c>
      <c r="BQ41" s="4" t="str">
        <f>IF($BF$3="","",IF(BO41&lt;BP41,BO41,BP41))</f>
        <v/>
      </c>
      <c r="BR41" s="4" t="str">
        <f>IF(BN41="","",IF($BE41&lt;=$BF41,ROUNDDOWN($BN41,1-INT(LOG10($BN41))),""))</f>
        <v/>
      </c>
      <c r="BS41" s="4" t="str">
        <f>IF(OR(BN41="",$BD$27="",$BE$27=""),"",IF(BF41&lt;BD41,"&lt;"&amp;BG41,IF(AND(BD41&lt;=BF41,BF41&lt;BE41),BQ41&amp;BH54,IF(BE41&lt;=BF41,BR41&amp;BK54&amp;BL54,""))))</f>
        <v/>
      </c>
      <c r="CB41" s="40"/>
      <c r="CD41" s="40">
        <v>38</v>
      </c>
      <c r="CF41" t="s">
        <v>121</v>
      </c>
      <c r="CG41" t="s">
        <v>1120</v>
      </c>
    </row>
    <row r="42" spans="2:85">
      <c r="B42" s="230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2"/>
      <c r="BC42" s="4" t="s">
        <v>2</v>
      </c>
      <c r="BD42" s="4" t="str">
        <f>IF(OR(BD40="",BD41=""),"",ROUNDDOWN(SUM(BD40:BD41),1-INT(LOG10(SUM(BD40:BD41)))))</f>
        <v/>
      </c>
      <c r="BE42" s="4" t="str">
        <f>IF(OR(BE40="",BE41=""),"",ROUNDDOWN(SUM(BE40:BE41),1-INT(LOG10(SUM(BE40:BE41)))))</f>
        <v/>
      </c>
      <c r="BF42" s="34" t="str">
        <f>IF(OR(BF40="",BF41=""),"",IF(AND(BD40&gt;BF40,BD41&gt;BF41),"不要",IF(AND(BD40&gt;BF40,BD41&lt;BF41),BF41,IF(AND(BD40&lt;BF40,BD41&gt;BF41),BF40,SUM(BF40:BF41)))))</f>
        <v/>
      </c>
      <c r="BG42" s="6" t="str">
        <f>IF(BF42="","",IF(AND(BD40&gt;BF40,BD41&gt;BF41),BD42,""))</f>
        <v/>
      </c>
      <c r="BH42" s="6" t="str">
        <f>IF(OR($BF$5="",$BF$5="不要"),"",MID(TEXT(ROUNDDOWN($BF42,1-INT(LOG10($BF42))),"0.0E+00"),1,3)*10^(INT(LOG10($BF42))))</f>
        <v/>
      </c>
      <c r="BI42" s="4" t="str">
        <f>IF(OR($BF$5="",$BF$5="不要"),"",ROUNDDOWN($BF42,$BD55))</f>
        <v/>
      </c>
      <c r="BJ42" s="4" t="str">
        <f>IF($BF$3="","",IF(BH42&lt;BI42,BH42,BI42))</f>
        <v/>
      </c>
      <c r="BK42" s="41" t="str">
        <f>IF(OR(BF42="",BF42="不要"),"",ROUNDDOWN($BF42,1-INT(LOG10($BF42))))</f>
        <v/>
      </c>
      <c r="BL42" s="42" t="str">
        <f>IF(BF42="","",IF(AND($BD$8=TRUE,$BD$9=TRUE),"&lt;"&amp;BG42,IF(AND($BD$8=FALSE,$BD$9=TRUE),BL40,IF(AND($BD$8=TRUE,$BD$9=FALSE),BL41,BJ42))))</f>
        <v/>
      </c>
      <c r="BM42" s="42"/>
      <c r="BN42" s="4" t="str">
        <f>IF(OR(BF40="",BF41="",$BD$65="",$BE$65="",BN40="",BN41=""),"",IF(AND(BD40&gt;BF40,BD41&gt;BF41),"不要",IF(AND(BD40&gt;BF40,BD41&lt;BF41),BN41,IF(AND(BD40&lt;BF40,BD41&gt;BF41),BN40,SUM(BN40:BN41)))))</f>
        <v/>
      </c>
      <c r="BO42" s="6" t="str">
        <f>IF(OR($BF$5="",$BF$5="不要",BN42&gt;1),"",MID(TEXT(ROUNDDOWN($BN42,1-INT(LOG10($BN42))),"0.0E+00"),1,3)*10^(INT(LOG10($BN42))))</f>
        <v/>
      </c>
      <c r="BP42" s="4" t="str">
        <f>IF(OR($BF$5="",$BF$5="不要",BN42&gt;1),"",ROUNDDOWN($BN42,$BD55))</f>
        <v/>
      </c>
      <c r="BQ42" s="4" t="str">
        <f>IF($BF$3="","",IF(BO42&lt;BP42,BO42,BP42))</f>
        <v/>
      </c>
      <c r="BR42" s="6" t="str">
        <f>IF(BN42="","",IF(1&lt;=$BN42,ROUNDDOWN($BN42,1-INT(LOG10($BN42))),""))</f>
        <v/>
      </c>
      <c r="BS42" s="6" t="str">
        <f>IF(BN42="","",IF(AND($BD$8=TRUE,$BD$9=TRUE),"&lt;"&amp;BG42,IF(AND($BD$8=FALSE,$BD$9=TRUE),BS40,IF(AND($BD$8=TRUE,$BD$9=FALSE),BS41,IF(BN42&lt;1,BQ42&amp;BH55,BR42&amp;BL55)))))</f>
        <v/>
      </c>
      <c r="CB42" s="40"/>
      <c r="CD42" s="40">
        <v>39</v>
      </c>
      <c r="CF42" t="s">
        <v>122</v>
      </c>
      <c r="CG42" t="s">
        <v>1121</v>
      </c>
    </row>
    <row r="43" spans="2:85">
      <c r="B43" s="230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2"/>
      <c r="BC43" s="8"/>
      <c r="BD43" s="8"/>
      <c r="BE43" s="8"/>
      <c r="BF43" s="31"/>
      <c r="BG43" s="54"/>
      <c r="BH43" s="54"/>
      <c r="BI43" s="8"/>
      <c r="BJ43" s="8"/>
      <c r="BK43" s="55"/>
      <c r="BL43" s="56"/>
      <c r="BM43" s="56"/>
      <c r="BN43" s="8"/>
      <c r="BO43" s="54"/>
      <c r="BP43" s="8"/>
      <c r="BQ43" s="8"/>
      <c r="BR43" s="54"/>
      <c r="BS43" s="54"/>
      <c r="CD43" s="40">
        <v>40</v>
      </c>
      <c r="CF43" t="s">
        <v>123</v>
      </c>
      <c r="CG43" t="s">
        <v>1122</v>
      </c>
    </row>
    <row r="44" spans="2:85">
      <c r="B44" s="230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2"/>
      <c r="BC44" s="4" t="s">
        <v>22</v>
      </c>
      <c r="BD44" s="4" t="s">
        <v>23</v>
      </c>
      <c r="BE44" s="4" t="s">
        <v>24</v>
      </c>
      <c r="BF44" s="4" t="s">
        <v>26</v>
      </c>
      <c r="BG44" s="54"/>
      <c r="BH44" s="54"/>
      <c r="BI44" s="8"/>
      <c r="BJ44" s="8"/>
      <c r="BK44" s="55"/>
      <c r="BL44" s="56"/>
      <c r="BM44" s="56"/>
      <c r="BN44" s="8"/>
      <c r="BO44" s="54"/>
      <c r="BP44" s="8"/>
      <c r="BQ44" s="8"/>
      <c r="BR44" s="54"/>
      <c r="BS44" s="54"/>
      <c r="CD44" s="40">
        <v>41</v>
      </c>
      <c r="CF44" t="s">
        <v>124</v>
      </c>
      <c r="CG44" t="s">
        <v>1123</v>
      </c>
    </row>
    <row r="45" spans="2:85">
      <c r="B45" s="230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2"/>
      <c r="BC45" s="4" t="s">
        <v>0</v>
      </c>
      <c r="BD45" s="4" t="b">
        <f>IF(BG40="",FALSE,TRUE)</f>
        <v>0</v>
      </c>
      <c r="BE45" s="4" t="b">
        <f>IF(BJ40="",FALSE,TRUE)</f>
        <v>0</v>
      </c>
      <c r="BF45" s="4" t="b">
        <f>IF(BK40="",FALSE,TRUE)</f>
        <v>0</v>
      </c>
      <c r="BG45" s="54"/>
      <c r="BH45" s="54"/>
      <c r="BI45" s="8"/>
      <c r="BJ45" s="8"/>
      <c r="BK45" s="55"/>
      <c r="BL45" s="56"/>
      <c r="BM45" s="56"/>
      <c r="BN45" s="8"/>
      <c r="BO45" s="54"/>
      <c r="BP45" s="8"/>
      <c r="BQ45" s="8"/>
      <c r="BR45" s="54"/>
      <c r="BS45" s="54"/>
      <c r="CD45" s="40">
        <v>42</v>
      </c>
      <c r="CF45" t="s">
        <v>125</v>
      </c>
      <c r="CG45" t="s">
        <v>1124</v>
      </c>
    </row>
    <row r="46" spans="2:85" ht="14.25" thickBot="1">
      <c r="B46" s="233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5"/>
      <c r="BC46" s="4" t="s">
        <v>1</v>
      </c>
      <c r="BD46" s="4" t="b">
        <f>IF(BG41="",FALSE,TRUE)</f>
        <v>0</v>
      </c>
      <c r="BE46" s="4" t="b">
        <f>IF(BJ41="",FALSE,TRUE)</f>
        <v>0</v>
      </c>
      <c r="BF46" s="4" t="b">
        <f>IF(BK41="",FALSE,TRUE)</f>
        <v>0</v>
      </c>
      <c r="BG46" s="54"/>
      <c r="BH46" s="54"/>
      <c r="BI46" s="8"/>
      <c r="BJ46" s="8"/>
      <c r="BK46" s="55"/>
      <c r="BL46" s="56"/>
      <c r="BM46" s="56"/>
      <c r="BN46" s="8"/>
      <c r="BO46" s="54"/>
      <c r="BP46" s="8"/>
      <c r="BQ46" s="8"/>
      <c r="BR46" s="54"/>
      <c r="BS46" s="54"/>
      <c r="CD46" s="40">
        <v>43</v>
      </c>
      <c r="CF46" t="s">
        <v>126</v>
      </c>
      <c r="CG46" t="s">
        <v>1125</v>
      </c>
    </row>
    <row r="47" spans="2:85">
      <c r="D47" s="85"/>
      <c r="E47" s="85"/>
      <c r="F47" s="85"/>
      <c r="G47" s="85"/>
      <c r="H47" s="8"/>
      <c r="BC47" s="6" t="s">
        <v>2</v>
      </c>
      <c r="BD47" s="4" t="b">
        <f>IF(AND(BD45=TRUE,BD46=TRUE),TRUE,FALSE)</f>
        <v>0</v>
      </c>
      <c r="BE47" s="4" t="b">
        <f>IF(AND(BF45=TRUE,BF46=TRUE),FALSE,IF(AND(BD45=TRUE,BD46=TRUE),FALSE,IF(AND(BE45=TRUE,BE46=TRUE),TRUE,IF(AND(BF40&gt;BF41,BF45=TRUE,BE46=TRUE),FALSE,IF(AND(BF40&gt;BF41,BE45=TRUE,BF46=TRUE),TRUE,IF(AND(BF40&lt;BF41,BF45=TRUE,BE46=TRUE),FALSE,IF(AND(BF40&lt;BF41,BE45=TRUE,BF46=TRUE),FALSE,IF(AND(BD45=TRUE,BE46=TRUE),TRUE,IF(AND(BD45=TRUE,BF46=TRUE),FALSE,IF(AND(BD46=TRUE,BE45=TRUE),TRUE,IF(AND(BD46=TRUE,BF45=TRUE),FALSE,FALSE)))))))))))</f>
        <v>0</v>
      </c>
      <c r="BF47" s="4"/>
      <c r="BG47" s="54"/>
      <c r="BH47" s="54"/>
      <c r="BI47" s="8"/>
      <c r="BJ47" s="8"/>
      <c r="BK47" s="55"/>
      <c r="BL47" s="56"/>
      <c r="BM47" s="56"/>
      <c r="BN47" s="8"/>
      <c r="BO47" s="54"/>
      <c r="BP47" s="8"/>
      <c r="BQ47" s="8"/>
      <c r="BR47" s="54"/>
      <c r="BS47" s="54"/>
      <c r="CD47" s="40">
        <v>44</v>
      </c>
      <c r="CF47" t="s">
        <v>127</v>
      </c>
      <c r="CG47" t="s">
        <v>1126</v>
      </c>
    </row>
    <row r="48" spans="2:85">
      <c r="B48" s="7"/>
      <c r="C48" s="7"/>
      <c r="D48" s="117"/>
      <c r="E48" s="117"/>
      <c r="F48" s="117"/>
      <c r="G48" s="117"/>
      <c r="H48" s="54"/>
      <c r="I48" s="7"/>
      <c r="J48" s="7"/>
      <c r="K48" s="7"/>
      <c r="L48" s="7"/>
      <c r="M48" s="7"/>
      <c r="N48" s="7"/>
      <c r="O48" s="7"/>
      <c r="P48" s="7"/>
      <c r="Q48" s="7"/>
      <c r="BC48" s="54"/>
      <c r="BD48" s="8"/>
      <c r="BE48" s="8"/>
      <c r="BF48" s="8"/>
      <c r="BG48" s="54"/>
      <c r="BH48" s="54"/>
      <c r="BI48" s="8"/>
      <c r="BJ48" s="8"/>
      <c r="BK48" s="55"/>
      <c r="BL48" s="56"/>
      <c r="BM48" s="56"/>
      <c r="BN48" s="8"/>
      <c r="BO48" s="54"/>
      <c r="BP48" s="8"/>
      <c r="BQ48" s="8"/>
      <c r="BR48" s="54"/>
      <c r="BS48" s="54"/>
      <c r="CD48" s="40">
        <v>45</v>
      </c>
      <c r="CF48" t="s">
        <v>128</v>
      </c>
      <c r="CG48" t="s">
        <v>1127</v>
      </c>
    </row>
    <row r="49" spans="2:85" ht="14.25" thickBot="1">
      <c r="B49" s="113" t="s">
        <v>2028</v>
      </c>
      <c r="C49" s="113"/>
      <c r="D49" s="113"/>
      <c r="E49" s="113"/>
      <c r="F49" s="113"/>
      <c r="G49" s="113"/>
      <c r="H49" s="113"/>
      <c r="I49" s="14"/>
      <c r="J49" s="14"/>
      <c r="K49" s="14"/>
      <c r="L49" s="14"/>
      <c r="M49" s="7"/>
      <c r="N49" s="7"/>
      <c r="O49" s="7"/>
      <c r="P49" s="7"/>
      <c r="Q49" s="7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BC49" s="8"/>
      <c r="BD49" s="8"/>
      <c r="BE49" s="8"/>
      <c r="BF49" s="31"/>
      <c r="BG49" s="54"/>
      <c r="BH49" s="54"/>
      <c r="BI49" s="8"/>
      <c r="BJ49" s="8"/>
      <c r="BK49" s="55"/>
      <c r="BL49" s="56"/>
      <c r="BM49" s="56"/>
      <c r="BN49" s="8"/>
      <c r="BO49" s="54"/>
      <c r="BP49" s="8"/>
      <c r="BQ49" s="8"/>
      <c r="BR49" s="54"/>
      <c r="BS49" s="54"/>
      <c r="CD49" s="40">
        <v>46</v>
      </c>
      <c r="CF49" t="s">
        <v>129</v>
      </c>
      <c r="CG49" t="s">
        <v>1128</v>
      </c>
    </row>
    <row r="50" spans="2:85" ht="14.25" thickBot="1">
      <c r="B50" s="325" t="s">
        <v>2026</v>
      </c>
      <c r="C50" s="326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7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BI50" s="76" t="s">
        <v>16</v>
      </c>
      <c r="BJ50" s="76"/>
      <c r="BK50" s="76" t="s">
        <v>16</v>
      </c>
      <c r="BL50" s="76"/>
      <c r="BM50" s="56"/>
      <c r="BN50" s="8"/>
      <c r="BO50" s="54"/>
      <c r="BP50" s="8"/>
      <c r="BQ50" s="8"/>
      <c r="BR50" s="54"/>
      <c r="BS50" s="54"/>
      <c r="CD50" s="40">
        <v>47</v>
      </c>
      <c r="CF50" t="s">
        <v>130</v>
      </c>
      <c r="CG50" t="s">
        <v>1129</v>
      </c>
    </row>
    <row r="51" spans="2:85" ht="13.5" customHeight="1" thickTop="1" thickBot="1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7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X51" s="72"/>
      <c r="AY51" s="72"/>
      <c r="AZ51" s="72"/>
      <c r="BA51" s="72"/>
      <c r="BG51" s="77" t="s">
        <v>17</v>
      </c>
      <c r="BH51" s="77"/>
      <c r="BI51" s="78" t="s">
        <v>5</v>
      </c>
      <c r="BJ51" s="79"/>
      <c r="BK51" s="78" t="s">
        <v>8</v>
      </c>
      <c r="BL51" s="79"/>
      <c r="BM51" s="56"/>
      <c r="BN51" s="8"/>
      <c r="BO51" s="54"/>
      <c r="BP51" s="8"/>
      <c r="BQ51" s="8"/>
      <c r="BR51" s="54"/>
      <c r="BS51" s="54"/>
      <c r="BT51" s="7"/>
      <c r="CD51" s="40">
        <v>48</v>
      </c>
      <c r="CF51" t="s">
        <v>131</v>
      </c>
      <c r="CG51" t="s">
        <v>1130</v>
      </c>
    </row>
    <row r="52" spans="2:85" ht="13.5" customHeight="1">
      <c r="AX52" s="72"/>
      <c r="AY52" s="72"/>
      <c r="AZ52" s="72"/>
      <c r="BA52" s="72"/>
      <c r="BC52" s="4" t="s">
        <v>9</v>
      </c>
      <c r="BD52" s="4" t="s">
        <v>3</v>
      </c>
      <c r="BE52" s="4" t="s">
        <v>4</v>
      </c>
      <c r="BF52" s="10" t="s">
        <v>5</v>
      </c>
      <c r="BG52" s="51" t="s">
        <v>5</v>
      </c>
      <c r="BH52" s="51" t="s">
        <v>8</v>
      </c>
      <c r="BI52" s="5" t="s">
        <v>11</v>
      </c>
      <c r="BJ52" s="4" t="s">
        <v>12</v>
      </c>
      <c r="BK52" s="4" t="s">
        <v>11</v>
      </c>
      <c r="BL52" s="4" t="s">
        <v>12</v>
      </c>
      <c r="BM52" s="56"/>
      <c r="BN52" s="8"/>
      <c r="BO52" s="54"/>
      <c r="BP52" s="8"/>
      <c r="BQ52" s="8"/>
      <c r="BR52" s="54"/>
      <c r="BS52" s="54"/>
      <c r="BT52" s="14"/>
      <c r="CD52" s="40">
        <v>49</v>
      </c>
      <c r="CF52" t="s">
        <v>132</v>
      </c>
      <c r="CG52" t="s">
        <v>1131</v>
      </c>
    </row>
    <row r="53" spans="2:85" ht="14.25" thickBot="1">
      <c r="B53" s="114" t="s">
        <v>2031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BC53" s="4" t="s">
        <v>0</v>
      </c>
      <c r="BD53" s="4" t="str">
        <f t="shared" ref="BD53:BF54" si="2">IF(BD40="","",IF(ISERROR(LEN(BD40)-FIND(".",BD40))=TRUE,0,LEN(BD40)-FIND(".",BD40)))</f>
        <v/>
      </c>
      <c r="BE53" s="4" t="str">
        <f t="shared" si="2"/>
        <v/>
      </c>
      <c r="BF53" s="11" t="str">
        <f t="shared" si="2"/>
        <v/>
      </c>
      <c r="BG53" s="4" t="str">
        <f>IF(OR(BF40="",BF40=0),"",IF(BD59=BF59,"",IF(AND(BD59&lt;BF59,BH40=ROUNDDOWN($BF40,-INT(LOG10($BF40)))),"0","")))</f>
        <v/>
      </c>
      <c r="BH53" s="6" t="str">
        <f>IF(OR(BN40="",BF40=0),"",IF(BD59=BG59,"",IF(AND(BD59&lt;BG59,BO40=ROUNDDOWN($BN40,-INT(LOG10($BN40)))),"0","")))</f>
        <v/>
      </c>
      <c r="BI53" s="12" t="str">
        <f>IF(AND(BK40&lt;1,LEFT(RIGHT(BK40,2),1)="0"),0,IF(AND(BK40&lt;1,LEFT(RIGHT(BK40,2),1)="."),0,""))</f>
        <v/>
      </c>
      <c r="BJ53" s="6" t="str">
        <f>IF(BK40&lt;1,"",BK59)</f>
        <v/>
      </c>
      <c r="BK53" s="6" t="str">
        <f>IF(AND(BR40&lt;1,LEFT(RIGHT(BR40,2),1)="0"),0,IF(AND(BR40&lt;1,LEFT(RIGHT(BR40,2),1)="."),0,""))</f>
        <v/>
      </c>
      <c r="BL53" s="13" t="str">
        <f>IF(BR40&lt;1,"",BM59)</f>
        <v/>
      </c>
      <c r="BM53" s="56"/>
      <c r="BN53" s="8"/>
      <c r="BO53" s="54"/>
      <c r="BP53" s="8"/>
      <c r="BQ53" s="8"/>
      <c r="BR53" s="54"/>
      <c r="BS53" s="54"/>
      <c r="BT53" s="14"/>
      <c r="CD53" s="40">
        <v>50</v>
      </c>
      <c r="CF53" t="s">
        <v>133</v>
      </c>
      <c r="CG53" t="s">
        <v>1132</v>
      </c>
    </row>
    <row r="54" spans="2:85">
      <c r="B54" s="156" t="s">
        <v>2001</v>
      </c>
      <c r="C54" s="157"/>
      <c r="D54" s="157"/>
      <c r="E54" s="157"/>
      <c r="F54" s="157"/>
      <c r="G54" s="242"/>
      <c r="H54" s="252" t="s">
        <v>1072</v>
      </c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4"/>
      <c r="AC54" s="293" t="s">
        <v>2024</v>
      </c>
      <c r="AD54" s="157"/>
      <c r="AE54" s="157"/>
      <c r="AF54" s="157"/>
      <c r="AG54" s="157"/>
      <c r="AH54" s="157"/>
      <c r="AI54" s="157"/>
      <c r="AJ54" s="157"/>
      <c r="AK54" s="296" t="s">
        <v>2025</v>
      </c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81"/>
      <c r="BC54" s="4" t="s">
        <v>1</v>
      </c>
      <c r="BD54" s="4" t="str">
        <f t="shared" si="2"/>
        <v/>
      </c>
      <c r="BE54" s="4" t="str">
        <f t="shared" si="2"/>
        <v/>
      </c>
      <c r="BF54" s="11" t="str">
        <f t="shared" si="2"/>
        <v/>
      </c>
      <c r="BG54" s="4" t="str">
        <f>IF(OR(BF41="",BF41=0),"",IF(BD60=BF60,"",IF(AND(BD60&lt;BF60,BH41=ROUNDDOWN($BF41,-INT(LOG10($BF41)))),"0","")))</f>
        <v/>
      </c>
      <c r="BH54" s="6" t="str">
        <f>IF(OR(BN41="",BF41=0),"",IF(BD60=BG60,"",IF(AND(BD60&lt;BG60,BO41=ROUNDDOWN($BN41,-INT(LOG10($BN41)))),"0","")))</f>
        <v/>
      </c>
      <c r="BI54" s="12" t="str">
        <f>IF(AND(BK41&lt;1,LEFT(RIGHT(BK41,2),1)="0"),0,IF(AND(BK41&lt;1,LEFT(RIGHT(BK41,2),1)="."),0,""))</f>
        <v/>
      </c>
      <c r="BJ54" s="6" t="str">
        <f>IF(BK41&lt;1,"",BK60)</f>
        <v/>
      </c>
      <c r="BK54" s="6" t="str">
        <f>IF(AND(BR41&lt;1,LEFT(RIGHT(BR41,2),1)="0"),0,IF(AND(BR41&lt;1,LEFT(RIGHT(BR41,2),1)="."),0,""))</f>
        <v/>
      </c>
      <c r="BL54" s="13" t="str">
        <f>IF(BR41&lt;1,"",BM60)</f>
        <v/>
      </c>
      <c r="BM54" s="56"/>
      <c r="BN54" s="8"/>
      <c r="BO54" s="54"/>
      <c r="BP54" s="8"/>
      <c r="BQ54" s="8"/>
      <c r="BR54" s="54"/>
      <c r="BS54" s="54"/>
      <c r="CD54" s="40">
        <v>51</v>
      </c>
      <c r="CF54" t="s">
        <v>134</v>
      </c>
      <c r="CG54" t="s">
        <v>58</v>
      </c>
    </row>
    <row r="55" spans="2:85" ht="14.25" thickBot="1">
      <c r="B55" s="243"/>
      <c r="C55" s="244"/>
      <c r="D55" s="244"/>
      <c r="E55" s="244"/>
      <c r="F55" s="244"/>
      <c r="G55" s="245"/>
      <c r="H55" s="298" t="s">
        <v>2018</v>
      </c>
      <c r="I55" s="299"/>
      <c r="J55" s="299"/>
      <c r="K55" s="299"/>
      <c r="L55" s="299"/>
      <c r="M55" s="299"/>
      <c r="N55" s="299"/>
      <c r="O55" s="299"/>
      <c r="P55" s="299"/>
      <c r="Q55" s="300"/>
      <c r="R55" s="298" t="s">
        <v>2014</v>
      </c>
      <c r="S55" s="299"/>
      <c r="T55" s="299"/>
      <c r="U55" s="299"/>
      <c r="V55" s="300"/>
      <c r="W55" s="66"/>
      <c r="X55" s="299" t="s">
        <v>2015</v>
      </c>
      <c r="Y55" s="299"/>
      <c r="Z55" s="299"/>
      <c r="AA55" s="299"/>
      <c r="AB55" s="300"/>
      <c r="AC55" s="294"/>
      <c r="AD55" s="244"/>
      <c r="AE55" s="244"/>
      <c r="AF55" s="244"/>
      <c r="AG55" s="244"/>
      <c r="AH55" s="244"/>
      <c r="AI55" s="244"/>
      <c r="AJ55" s="244"/>
      <c r="AK55" s="29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97"/>
      <c r="AX55" s="89"/>
      <c r="AY55" s="89"/>
      <c r="AZ55" s="89"/>
      <c r="BC55" s="6" t="s">
        <v>2</v>
      </c>
      <c r="BD55" s="4" t="str">
        <f>IF(OR(BD53="",BD54=""),"",MIN(BD53:BD54))</f>
        <v/>
      </c>
      <c r="BE55" s="4" t="str">
        <f>IF(OR(BE53="",BE54=""),"",MIN(BE53:BE54))</f>
        <v/>
      </c>
      <c r="BF55" s="11" t="str">
        <f>IF(BF42="","",IF(ISERROR(LEN(BF42)-FIND(".",BF42))=TRUE,0,LEN(BF42)-FIND(".",BF42)))</f>
        <v/>
      </c>
      <c r="BG55" s="4" t="str">
        <f>IF(OR(BF42="",BF42=0),"",IF(BD61=BF61,"",IF(AND(BD61&lt;BF61,BH42=ROUNDDOWN($BF42,-INT(LOG10($BF42)))),"0","")))</f>
        <v/>
      </c>
      <c r="BH55" s="6" t="str">
        <f>IF(OR(BN42="",BF42=0),"",IF(BD61=BG61,"",IF(AND(BD61&lt;BG61,BO42=ROUNDDOWN($BN42,-INT(LOG10($BN42)))),"0","")))</f>
        <v/>
      </c>
      <c r="BI55" s="12" t="str">
        <f>IF(AND(BK42&lt;1,LEFT(RIGHT(BK42,2),1)="0"),0,IF(AND(BK42&lt;1,LEFT(RIGHT(BK42,2),1)="."),0,""))</f>
        <v/>
      </c>
      <c r="BJ55" s="6" t="str">
        <f>IF(BK42&lt;1,"",BK61)</f>
        <v/>
      </c>
      <c r="BK55" s="6" t="str">
        <f>IF(AND(BR42&lt;1,LEFT(RIGHT(BR42,2),1)="0"),0,IF(AND(BR42&lt;1,LEFT(RIGHT(BR42,2),1)="."),0,""))</f>
        <v/>
      </c>
      <c r="BL55" s="13" t="str">
        <f>IF(BR42&lt;1,"",BM61)</f>
        <v/>
      </c>
      <c r="BM55" s="56"/>
      <c r="BN55" s="8"/>
      <c r="BO55" s="54"/>
      <c r="BP55" s="8"/>
      <c r="BQ55" s="8"/>
      <c r="BR55" s="54"/>
      <c r="BS55" s="54"/>
      <c r="CD55" s="40">
        <v>52</v>
      </c>
      <c r="CF55" t="s">
        <v>135</v>
      </c>
      <c r="CG55" t="s">
        <v>1133</v>
      </c>
    </row>
    <row r="56" spans="2:85" ht="14.25" thickTop="1">
      <c r="B56" s="222" t="s">
        <v>0</v>
      </c>
      <c r="C56" s="223"/>
      <c r="D56" s="223"/>
      <c r="E56" s="223"/>
      <c r="F56" s="223"/>
      <c r="G56" s="224"/>
      <c r="H56" s="225"/>
      <c r="I56" s="226"/>
      <c r="J56" s="226"/>
      <c r="K56" s="63" t="s">
        <v>1067</v>
      </c>
      <c r="L56" s="265"/>
      <c r="M56" s="265"/>
      <c r="N56" s="63" t="s">
        <v>1068</v>
      </c>
      <c r="O56" s="265"/>
      <c r="P56" s="265"/>
      <c r="Q56" s="64" t="s">
        <v>1069</v>
      </c>
      <c r="R56" s="279"/>
      <c r="S56" s="280"/>
      <c r="T56" s="74" t="s">
        <v>1045</v>
      </c>
      <c r="U56" s="265"/>
      <c r="V56" s="266"/>
      <c r="W56" s="67" t="s">
        <v>1044</v>
      </c>
      <c r="X56" s="280"/>
      <c r="Y56" s="280"/>
      <c r="Z56" s="74" t="s">
        <v>1045</v>
      </c>
      <c r="AA56" s="223"/>
      <c r="AB56" s="224"/>
      <c r="AC56" s="331"/>
      <c r="AD56" s="124"/>
      <c r="AE56" s="124"/>
      <c r="AF56" s="124"/>
      <c r="AG56" s="124"/>
      <c r="AH56" s="124"/>
      <c r="AI56" s="124"/>
      <c r="AJ56" s="124"/>
      <c r="AK56" s="301"/>
      <c r="AL56" s="302"/>
      <c r="AM56" s="302"/>
      <c r="AN56" s="302"/>
      <c r="AO56" s="302"/>
      <c r="AP56" s="302"/>
      <c r="AQ56" s="302"/>
      <c r="AR56" s="302"/>
      <c r="AS56" s="302"/>
      <c r="AT56" s="302"/>
      <c r="AU56" s="302"/>
      <c r="AV56" s="302"/>
      <c r="AW56" s="303"/>
      <c r="AX56" s="89"/>
      <c r="AY56" s="89"/>
      <c r="AZ56" s="89"/>
      <c r="BC56" s="8"/>
      <c r="BD56" s="8"/>
      <c r="BE56" s="8"/>
      <c r="BF56" s="31"/>
      <c r="BG56" s="54"/>
      <c r="BH56" s="54"/>
      <c r="BI56" s="8"/>
      <c r="BJ56" s="8"/>
      <c r="BK56" s="55"/>
      <c r="BL56" s="56"/>
      <c r="BM56" s="56"/>
      <c r="BN56" s="8"/>
      <c r="BO56" s="54"/>
      <c r="BP56" s="8"/>
      <c r="BQ56" s="8"/>
      <c r="BR56" s="54"/>
      <c r="BS56" s="54"/>
      <c r="CD56" s="40">
        <v>53</v>
      </c>
      <c r="CF56" t="s">
        <v>136</v>
      </c>
      <c r="CG56" t="s">
        <v>1134</v>
      </c>
    </row>
    <row r="57" spans="2:85" ht="14.25" thickBot="1">
      <c r="B57" s="158" t="s">
        <v>1</v>
      </c>
      <c r="C57" s="159"/>
      <c r="D57" s="159"/>
      <c r="E57" s="159"/>
      <c r="F57" s="159"/>
      <c r="G57" s="221"/>
      <c r="H57" s="307"/>
      <c r="I57" s="308"/>
      <c r="J57" s="308"/>
      <c r="K57" s="36" t="s">
        <v>1067</v>
      </c>
      <c r="L57" s="176"/>
      <c r="M57" s="176"/>
      <c r="N57" s="36" t="s">
        <v>1068</v>
      </c>
      <c r="O57" s="176"/>
      <c r="P57" s="176"/>
      <c r="Q57" s="61" t="s">
        <v>1069</v>
      </c>
      <c r="R57" s="292"/>
      <c r="S57" s="220"/>
      <c r="T57" s="75" t="s">
        <v>1045</v>
      </c>
      <c r="U57" s="176"/>
      <c r="V57" s="219"/>
      <c r="W57" s="68" t="s">
        <v>1044</v>
      </c>
      <c r="X57" s="220"/>
      <c r="Y57" s="220"/>
      <c r="Z57" s="75" t="s">
        <v>1045</v>
      </c>
      <c r="AA57" s="159"/>
      <c r="AB57" s="221"/>
      <c r="AC57" s="332"/>
      <c r="AD57" s="159"/>
      <c r="AE57" s="159"/>
      <c r="AF57" s="159"/>
      <c r="AG57" s="159"/>
      <c r="AH57" s="159"/>
      <c r="AI57" s="159"/>
      <c r="AJ57" s="159"/>
      <c r="AK57" s="304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6"/>
      <c r="AX57" s="89"/>
      <c r="AY57" s="89"/>
      <c r="AZ57" s="89"/>
      <c r="BI57" t="s">
        <v>18</v>
      </c>
      <c r="BK57" s="9"/>
      <c r="BL57" s="8"/>
      <c r="BM57" s="8"/>
      <c r="BN57" s="8"/>
      <c r="BO57" s="54"/>
      <c r="BP57" s="8"/>
      <c r="BQ57" s="8"/>
      <c r="BR57" s="54"/>
      <c r="BS57" s="54"/>
      <c r="CD57" s="40">
        <v>54</v>
      </c>
      <c r="CF57" t="s">
        <v>137</v>
      </c>
      <c r="CG57" t="s">
        <v>1135</v>
      </c>
    </row>
    <row r="58" spans="2:85"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5"/>
      <c r="AS58" s="89"/>
      <c r="AT58" s="89"/>
      <c r="AU58" s="89"/>
      <c r="AV58" s="89"/>
      <c r="AW58" s="89"/>
      <c r="AX58" s="89"/>
      <c r="AY58" s="89"/>
      <c r="AZ58" s="89"/>
      <c r="BC58" s="4" t="s">
        <v>14</v>
      </c>
      <c r="BD58" s="4" t="s">
        <v>3</v>
      </c>
      <c r="BE58" s="4" t="s">
        <v>4</v>
      </c>
      <c r="BF58" s="6" t="s">
        <v>5</v>
      </c>
      <c r="BG58" s="33" t="s">
        <v>8</v>
      </c>
      <c r="BH58" s="4"/>
      <c r="BI58" s="4"/>
      <c r="BJ58" s="33" t="s">
        <v>5</v>
      </c>
      <c r="BK58" s="39"/>
      <c r="BL58" s="33" t="s">
        <v>8</v>
      </c>
      <c r="BM58" s="39"/>
      <c r="BN58" s="8"/>
      <c r="BO58" s="54"/>
      <c r="BP58" s="8"/>
      <c r="BQ58" s="8"/>
      <c r="BR58" s="54"/>
      <c r="BS58" s="54"/>
      <c r="CD58" s="40">
        <v>55</v>
      </c>
      <c r="CF58" t="s">
        <v>138</v>
      </c>
      <c r="CG58" t="s">
        <v>1136</v>
      </c>
    </row>
    <row r="59" spans="2:85" ht="14.25" thickBot="1">
      <c r="B59" s="59" t="s">
        <v>2042</v>
      </c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5"/>
      <c r="AS59" s="89"/>
      <c r="AT59" s="89"/>
      <c r="AU59" s="89"/>
      <c r="AV59" s="89"/>
      <c r="AW59" s="89"/>
      <c r="AX59" s="89"/>
      <c r="AY59" s="89"/>
      <c r="AZ59" s="89"/>
      <c r="BC59" s="4" t="s">
        <v>0</v>
      </c>
      <c r="BD59" s="4" t="str">
        <f t="shared" ref="BD59:BF61" si="3">IF(OR(BD40="",BD40=0),"",INT(LOG10((BD40))))</f>
        <v/>
      </c>
      <c r="BE59" s="4" t="str">
        <f t="shared" si="3"/>
        <v/>
      </c>
      <c r="BF59" s="4" t="str">
        <f t="shared" si="3"/>
        <v/>
      </c>
      <c r="BG59" s="4" t="str">
        <f>IF(OR(BF40="",BF40=0,BN40=""),"",INT(LOG10((BN40))))</f>
        <v/>
      </c>
      <c r="BH59" s="4" t="s">
        <v>0</v>
      </c>
      <c r="BI59" s="4">
        <v>1</v>
      </c>
      <c r="BJ59" s="4" t="str">
        <f>IF($BF40="","",INT($BF40/$BI59))</f>
        <v/>
      </c>
      <c r="BK59" s="4" t="str">
        <f>IF($BF40="","",IF(OR(AND($BF40=BI59*BJ59,$BJ59&gt;=10),($BF40-BI59*BJ59)&gt;0),"","."&amp;$BF40-BI59*BJ59))</f>
        <v/>
      </c>
      <c r="BL59" s="4" t="str">
        <f>IF($BN40="","",INT($BN40/$BI59))</f>
        <v/>
      </c>
      <c r="BM59" s="4" t="str">
        <f>IF(OR($BF40="",$BN40=""),"",IF(OR(AND($BN40=BI59*BL59,$BL59&gt;=10),($BN40-BI59*BL59)&gt;0),"","."&amp;$BN40-BI59*BL59))</f>
        <v/>
      </c>
      <c r="BN59" s="8"/>
      <c r="BO59" s="54"/>
      <c r="BP59" s="8"/>
      <c r="BQ59" s="8"/>
      <c r="BR59" s="54"/>
      <c r="BS59" s="54"/>
      <c r="CD59" s="40">
        <v>56</v>
      </c>
      <c r="CF59" t="s">
        <v>139</v>
      </c>
      <c r="CG59" t="s">
        <v>1137</v>
      </c>
    </row>
    <row r="60" spans="2:85">
      <c r="B60" s="156" t="s">
        <v>2001</v>
      </c>
      <c r="C60" s="157"/>
      <c r="D60" s="157"/>
      <c r="E60" s="157"/>
      <c r="F60" s="157"/>
      <c r="G60" s="242"/>
      <c r="H60" s="246" t="s">
        <v>2003</v>
      </c>
      <c r="I60" s="247"/>
      <c r="J60" s="247"/>
      <c r="K60" s="247"/>
      <c r="L60" s="248"/>
      <c r="M60" s="246" t="s">
        <v>2004</v>
      </c>
      <c r="N60" s="247"/>
      <c r="O60" s="247"/>
      <c r="P60" s="247"/>
      <c r="Q60" s="248"/>
      <c r="R60" s="252" t="s">
        <v>2037</v>
      </c>
      <c r="S60" s="253"/>
      <c r="T60" s="253"/>
      <c r="U60" s="253"/>
      <c r="V60" s="253"/>
      <c r="W60" s="253"/>
      <c r="X60" s="254"/>
      <c r="Y60" s="173" t="s">
        <v>2007</v>
      </c>
      <c r="Z60" s="173"/>
      <c r="AA60" s="173"/>
      <c r="AB60" s="173"/>
      <c r="AC60" s="255"/>
      <c r="AD60" s="258" t="s">
        <v>2006</v>
      </c>
      <c r="AE60" s="173"/>
      <c r="AF60" s="173"/>
      <c r="AG60" s="173"/>
      <c r="AH60" s="173"/>
      <c r="AI60" s="173"/>
      <c r="AJ60" s="173"/>
      <c r="AK60" s="174"/>
      <c r="AX60" s="89"/>
      <c r="AY60" s="89"/>
      <c r="AZ60" s="89"/>
      <c r="BC60" s="4" t="s">
        <v>1</v>
      </c>
      <c r="BD60" s="4" t="str">
        <f t="shared" si="3"/>
        <v/>
      </c>
      <c r="BE60" s="4" t="str">
        <f t="shared" si="3"/>
        <v/>
      </c>
      <c r="BF60" s="4" t="str">
        <f t="shared" si="3"/>
        <v/>
      </c>
      <c r="BG60" s="4" t="str">
        <f>IF(OR(BF41="",BF41=0,BN41=""),"",INT(LOG10((BN41))))</f>
        <v/>
      </c>
      <c r="BH60" s="4" t="s">
        <v>1</v>
      </c>
      <c r="BI60" s="4">
        <v>1</v>
      </c>
      <c r="BJ60" s="4" t="str">
        <f>IF($BF41="","",INT($BF41/$BI60))</f>
        <v/>
      </c>
      <c r="BK60" s="4" t="str">
        <f>IF($BF41="","",IF(OR(AND($BF41=BI60*BJ60,$BJ60&gt;=10),($BF41-BI60*BJ60)&gt;0),"","."&amp;$BF41-BI60*BJ60))</f>
        <v/>
      </c>
      <c r="BL60" s="4" t="str">
        <f>IF($BN41="","",INT($BN41/$BI60))</f>
        <v/>
      </c>
      <c r="BM60" s="4" t="str">
        <f>IF(OR($BF41="",BN41=""),"",IF(OR(AND($BN41=BI60*BL60,$BL60&gt;=10),($BN41-BI60*BL60)&gt;0),"","."&amp;$BN41-BI60*BL60))</f>
        <v/>
      </c>
      <c r="BN60" s="8"/>
      <c r="BO60" s="54"/>
      <c r="BP60" s="8"/>
      <c r="BQ60" s="8"/>
      <c r="BR60" s="54"/>
      <c r="BS60" s="54"/>
      <c r="CD60" s="40">
        <v>57</v>
      </c>
      <c r="CF60" t="s">
        <v>140</v>
      </c>
      <c r="CG60" t="s">
        <v>1138</v>
      </c>
    </row>
    <row r="61" spans="2:85" ht="14.25" thickBot="1">
      <c r="B61" s="243"/>
      <c r="C61" s="244"/>
      <c r="D61" s="244"/>
      <c r="E61" s="244"/>
      <c r="F61" s="244"/>
      <c r="G61" s="245"/>
      <c r="H61" s="249"/>
      <c r="I61" s="250"/>
      <c r="J61" s="250"/>
      <c r="K61" s="250"/>
      <c r="L61" s="251"/>
      <c r="M61" s="249"/>
      <c r="N61" s="250"/>
      <c r="O61" s="250"/>
      <c r="P61" s="250"/>
      <c r="Q61" s="251"/>
      <c r="R61" s="261" t="s">
        <v>2005</v>
      </c>
      <c r="S61" s="262"/>
      <c r="T61" s="262"/>
      <c r="U61" s="262"/>
      <c r="V61" s="262"/>
      <c r="W61" s="262"/>
      <c r="X61" s="263"/>
      <c r="Y61" s="256"/>
      <c r="Z61" s="256"/>
      <c r="AA61" s="256"/>
      <c r="AB61" s="256"/>
      <c r="AC61" s="257"/>
      <c r="AD61" s="259"/>
      <c r="AE61" s="256"/>
      <c r="AF61" s="256"/>
      <c r="AG61" s="256"/>
      <c r="AH61" s="256"/>
      <c r="AI61" s="256"/>
      <c r="AJ61" s="256"/>
      <c r="AK61" s="260"/>
      <c r="AX61" s="89"/>
      <c r="AY61" s="89"/>
      <c r="AZ61" s="89"/>
      <c r="BC61" s="6" t="s">
        <v>2</v>
      </c>
      <c r="BD61" s="4" t="str">
        <f t="shared" si="3"/>
        <v/>
      </c>
      <c r="BE61" s="4" t="str">
        <f t="shared" si="3"/>
        <v/>
      </c>
      <c r="BF61" s="4" t="str">
        <f t="shared" si="3"/>
        <v/>
      </c>
      <c r="BH61" s="6" t="s">
        <v>2</v>
      </c>
      <c r="BI61" s="4">
        <v>1</v>
      </c>
      <c r="BJ61" s="4" t="str">
        <f>IF(OR($BF42="",$BF42="不要"),"",INT($BF42/$BI61))</f>
        <v/>
      </c>
      <c r="BK61" s="4" t="str">
        <f>IF(OR($BF42="",$BF42="不要"),"",IF(OR(AND($BF42=BI61*BJ61,$BJ61&gt;=10),($BF42-BI61*BJ61)&gt;0),"","."&amp;$BF42-BI61*BJ61))</f>
        <v/>
      </c>
      <c r="BL61" s="4" t="str">
        <f>IF(OR($BF42="",$BF42="不要",BN42=""),"",INT($BN42/$BI61))</f>
        <v/>
      </c>
      <c r="BM61" s="4" t="str">
        <f>IF(OR($BF42="",$BF42="不要",BR42=""),"",IF(OR(AND($BR42=BI61*BL61,$BL61&gt;=10),($BR42-BI61*BL61)&gt;0),"","."&amp;$BR42-BI61*BL61))</f>
        <v/>
      </c>
      <c r="BN61" s="8"/>
      <c r="BO61" s="54"/>
      <c r="BP61" s="8"/>
      <c r="BQ61" s="8"/>
      <c r="BR61" s="54"/>
      <c r="BS61" s="54"/>
      <c r="CD61" s="40">
        <v>58</v>
      </c>
      <c r="CF61" t="s">
        <v>141</v>
      </c>
      <c r="CG61" t="s">
        <v>1139</v>
      </c>
    </row>
    <row r="62" spans="2:85" ht="14.25" thickTop="1">
      <c r="B62" s="222" t="s">
        <v>0</v>
      </c>
      <c r="C62" s="223"/>
      <c r="D62" s="223"/>
      <c r="E62" s="223"/>
      <c r="F62" s="223"/>
      <c r="G62" s="224"/>
      <c r="H62" s="264"/>
      <c r="I62" s="265"/>
      <c r="J62" s="265"/>
      <c r="K62" s="265"/>
      <c r="L62" s="266"/>
      <c r="M62" s="264"/>
      <c r="N62" s="265"/>
      <c r="O62" s="265"/>
      <c r="P62" s="265"/>
      <c r="Q62" s="266"/>
      <c r="R62" s="264"/>
      <c r="S62" s="265"/>
      <c r="T62" s="265"/>
      <c r="U62" s="265"/>
      <c r="V62" s="265"/>
      <c r="W62" s="265"/>
      <c r="X62" s="266"/>
      <c r="Y62" s="267"/>
      <c r="Z62" s="267"/>
      <c r="AA62" s="267"/>
      <c r="AB62" s="267"/>
      <c r="AC62" s="268"/>
      <c r="AD62" s="269" t="str">
        <f>BE65</f>
        <v/>
      </c>
      <c r="AE62" s="270"/>
      <c r="AF62" s="270"/>
      <c r="AG62" s="270"/>
      <c r="AH62" s="270"/>
      <c r="AI62" s="270"/>
      <c r="AJ62" s="270"/>
      <c r="AK62" s="271"/>
      <c r="AX62" s="89"/>
      <c r="AY62" s="89"/>
      <c r="AZ62" s="89"/>
      <c r="BC62" s="8"/>
      <c r="BD62" s="8"/>
      <c r="BE62" s="8"/>
      <c r="BF62" s="31"/>
      <c r="BG62" s="54"/>
      <c r="BH62" s="54"/>
      <c r="BI62" s="8"/>
      <c r="BJ62" s="8"/>
      <c r="BK62" s="55"/>
      <c r="BL62" s="56"/>
      <c r="BM62" s="56"/>
      <c r="BN62" s="8"/>
      <c r="BO62" s="54"/>
      <c r="BP62" s="8"/>
      <c r="BQ62" s="8"/>
      <c r="BR62" s="54"/>
      <c r="BS62" s="54"/>
      <c r="CD62" s="40">
        <v>59</v>
      </c>
      <c r="CF62" t="s">
        <v>142</v>
      </c>
      <c r="CG62" t="s">
        <v>1140</v>
      </c>
    </row>
    <row r="63" spans="2:85" ht="14.25" thickBot="1">
      <c r="B63" s="158" t="s">
        <v>1</v>
      </c>
      <c r="C63" s="159"/>
      <c r="D63" s="159"/>
      <c r="E63" s="159"/>
      <c r="F63" s="159"/>
      <c r="G63" s="221"/>
      <c r="H63" s="275"/>
      <c r="I63" s="176"/>
      <c r="J63" s="176"/>
      <c r="K63" s="176"/>
      <c r="L63" s="219"/>
      <c r="M63" s="275"/>
      <c r="N63" s="176"/>
      <c r="O63" s="176"/>
      <c r="P63" s="176"/>
      <c r="Q63" s="219"/>
      <c r="R63" s="275"/>
      <c r="S63" s="176"/>
      <c r="T63" s="176"/>
      <c r="U63" s="176"/>
      <c r="V63" s="176"/>
      <c r="W63" s="176"/>
      <c r="X63" s="219"/>
      <c r="Y63" s="276"/>
      <c r="Z63" s="277"/>
      <c r="AA63" s="277"/>
      <c r="AB63" s="277"/>
      <c r="AC63" s="278"/>
      <c r="AD63" s="272"/>
      <c r="AE63" s="273"/>
      <c r="AF63" s="273"/>
      <c r="AG63" s="273"/>
      <c r="AH63" s="273"/>
      <c r="AI63" s="273"/>
      <c r="AJ63" s="273"/>
      <c r="AK63" s="274"/>
      <c r="AX63" s="89"/>
      <c r="AY63" s="89"/>
      <c r="AZ63" s="89"/>
      <c r="BC63" s="8"/>
      <c r="BD63" s="8"/>
      <c r="BE63" s="8"/>
      <c r="BF63" s="31"/>
      <c r="BG63" s="54"/>
      <c r="BH63" s="54"/>
      <c r="BI63" s="8"/>
      <c r="BJ63" s="8"/>
      <c r="BK63" s="55"/>
      <c r="BL63" s="56"/>
      <c r="BM63" s="56"/>
      <c r="BN63" s="8"/>
      <c r="BO63" s="54"/>
      <c r="BP63" s="8"/>
      <c r="BQ63" s="8"/>
      <c r="BR63" s="54"/>
      <c r="BS63" s="54"/>
      <c r="CF63" t="s">
        <v>143</v>
      </c>
      <c r="CG63" t="s">
        <v>1141</v>
      </c>
    </row>
    <row r="64" spans="2:85">
      <c r="D64" s="85"/>
      <c r="E64" s="85"/>
      <c r="F64" s="85"/>
      <c r="G64" s="85"/>
      <c r="H64" s="8"/>
      <c r="AX64" s="89"/>
      <c r="AY64" s="89"/>
      <c r="AZ64" s="89"/>
      <c r="BC64" s="4"/>
      <c r="BD64" s="4" t="s">
        <v>29</v>
      </c>
      <c r="BE64" s="4" t="s">
        <v>10</v>
      </c>
      <c r="BF64" s="31"/>
      <c r="BG64" s="54"/>
      <c r="BH64" s="54"/>
      <c r="BI64" s="8"/>
      <c r="BJ64" s="8"/>
      <c r="BK64" s="55"/>
      <c r="BL64" s="56"/>
      <c r="BM64" s="56"/>
      <c r="BN64" s="8"/>
      <c r="BO64" s="54"/>
      <c r="BP64" s="8"/>
      <c r="BQ64" s="8"/>
      <c r="BR64" s="54"/>
      <c r="BS64" s="54"/>
      <c r="CF64" t="s">
        <v>144</v>
      </c>
      <c r="CG64" t="s">
        <v>1142</v>
      </c>
    </row>
    <row r="65" spans="1:85" ht="14.25" thickBot="1">
      <c r="B65" s="110" t="s">
        <v>2032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7"/>
      <c r="AD65" s="7"/>
      <c r="AE65" s="7"/>
      <c r="AF65" s="7"/>
      <c r="AG65" s="7"/>
      <c r="AH65" s="7"/>
      <c r="AI65" s="7"/>
      <c r="AX65" s="89"/>
      <c r="AY65" s="89"/>
      <c r="AZ65" s="89"/>
      <c r="BC65" s="4" t="s">
        <v>0</v>
      </c>
      <c r="BD65" s="4" t="str">
        <f>IF(Y62="","",IF(Y62&lt;=20,Y62,20))</f>
        <v/>
      </c>
      <c r="BE65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2),"",IF(VLOOKUP($B$20,$BU$3:$BW$21,2,0)="",BD65,VLOOKUP($B$20,$BU$3:$BW$21,2,0))))))</f>
        <v/>
      </c>
      <c r="BF65" s="16"/>
      <c r="BL65" t="str">
        <f>IF(BF42="","",IF(AND($BD$8=TRUE,$BD$9=TRUE),"&lt;"&amp;BG42,IF(AND($BF$8=TRUE,$BF$9=TRUE),BK42,IF(AND($BE$8=TRUE,$BE$9=TRUE),BJ42,IF(AND($BD$8=FALSE,$BD$9=TRUE),BL40,IF(AND($BD$8=TRUE,$BD$9=FALSE),BL41,""))))))</f>
        <v/>
      </c>
      <c r="BN65" s="8"/>
      <c r="BO65" s="54"/>
      <c r="BP65" s="8"/>
      <c r="BQ65" s="8"/>
      <c r="BR65" s="54"/>
      <c r="BS65" s="54"/>
      <c r="CF65" t="s">
        <v>145</v>
      </c>
      <c r="CG65" t="s">
        <v>1143</v>
      </c>
    </row>
    <row r="66" spans="1:85">
      <c r="B66" s="227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9"/>
      <c r="AX66" s="89"/>
      <c r="AY66" s="89"/>
      <c r="AZ66" s="89"/>
      <c r="BC66" s="4" t="s">
        <v>1</v>
      </c>
      <c r="BD66" s="4" t="str">
        <f>IF(Y63="","",IF(Y63&lt;=20,Y63,20))</f>
        <v/>
      </c>
      <c r="BE66" s="4" t="str">
        <f>IF($B$20="選択してください","",IF(VLOOKUP($B$20,$BU$3:$BW$21,3,0)="",BD66,VLOOKUP($B$20,$BU$3:$BW$21,3,0)))</f>
        <v/>
      </c>
      <c r="BF66" s="8"/>
      <c r="BG66">
        <f>IF(BD40&lt;BF40,"",1)</f>
        <v>1</v>
      </c>
      <c r="BN66" s="8"/>
      <c r="BO66" s="54"/>
      <c r="BP66" s="8"/>
      <c r="BQ66" s="8"/>
      <c r="BR66" s="54"/>
      <c r="BS66" s="54"/>
      <c r="CF66" t="s">
        <v>146</v>
      </c>
      <c r="CG66" t="s">
        <v>1144</v>
      </c>
    </row>
    <row r="67" spans="1:85">
      <c r="B67" s="230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  <c r="AA67" s="231"/>
      <c r="AB67" s="232"/>
      <c r="AX67" s="89"/>
      <c r="AY67" s="89"/>
      <c r="AZ67" s="89"/>
      <c r="BN67" s="8"/>
      <c r="BO67" s="54"/>
      <c r="BP67" s="8"/>
      <c r="BQ67" s="8"/>
      <c r="BR67" s="54"/>
      <c r="BS67" s="54"/>
      <c r="CF67" t="s">
        <v>147</v>
      </c>
      <c r="CG67" t="s">
        <v>1145</v>
      </c>
    </row>
    <row r="68" spans="1:85">
      <c r="B68" s="230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2"/>
      <c r="AX68" s="89"/>
      <c r="AY68" s="89"/>
      <c r="AZ68" s="89"/>
      <c r="BC68" s="4"/>
      <c r="BD68" s="4" t="s">
        <v>2016</v>
      </c>
      <c r="BE68" s="4" t="s">
        <v>2017</v>
      </c>
      <c r="BN68" s="8"/>
      <c r="BO68" s="54"/>
      <c r="BP68" s="8"/>
      <c r="BQ68" s="8"/>
      <c r="BR68" s="54"/>
      <c r="BS68" s="54"/>
      <c r="CF68" t="s">
        <v>148</v>
      </c>
      <c r="CG68" t="s">
        <v>1146</v>
      </c>
    </row>
    <row r="69" spans="1:85">
      <c r="B69" s="230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B69" s="232"/>
      <c r="AX69" s="89"/>
      <c r="AY69" s="89"/>
      <c r="AZ69" s="89"/>
      <c r="BC69" s="4" t="s">
        <v>2012</v>
      </c>
      <c r="BD69" s="69" t="str">
        <f>IF(OR(R56="",U56=""),"",R56&amp;":"&amp;U56)</f>
        <v/>
      </c>
      <c r="BE69" s="4" t="str">
        <f>IF(OR(X56="",AA56=""),"",X56&amp;":"&amp;AA56)</f>
        <v/>
      </c>
      <c r="BF69" s="65" t="str">
        <f>IF(OR(BD69="",BE69=""),"",IF((BE69-BD69)&lt;0,"-",BE69-BD69))</f>
        <v/>
      </c>
      <c r="BN69" s="8"/>
      <c r="BO69" s="54"/>
      <c r="BP69" s="8"/>
      <c r="BQ69" s="8"/>
      <c r="BR69" s="54"/>
      <c r="BS69" s="54"/>
      <c r="CF69" t="s">
        <v>149</v>
      </c>
      <c r="CG69" t="s">
        <v>1147</v>
      </c>
    </row>
    <row r="70" spans="1:85">
      <c r="B70" s="230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2"/>
      <c r="AZ70" s="89"/>
      <c r="BC70" s="4" t="s">
        <v>2013</v>
      </c>
      <c r="BD70" s="69" t="str">
        <f>IF(OR(R57="",U57=""),"",R57&amp;":"&amp;U57)</f>
        <v/>
      </c>
      <c r="BE70" s="4" t="str">
        <f>IF(OR(X57="",AA57=""),"",X57&amp;":"&amp;AA57)</f>
        <v/>
      </c>
      <c r="BF70" s="65" t="str">
        <f>IF(OR(BD70="",BE70=""),"",IF((BE70-BD70)&lt;0,"-",BE70-BD70))</f>
        <v/>
      </c>
      <c r="BN70" s="8"/>
      <c r="BO70" s="54"/>
      <c r="BP70" s="8"/>
      <c r="BQ70" s="8"/>
      <c r="BR70" s="54"/>
      <c r="BS70" s="54"/>
      <c r="CF70" t="s">
        <v>150</v>
      </c>
      <c r="CG70" t="s">
        <v>1148</v>
      </c>
    </row>
    <row r="71" spans="1:85" ht="14.25" thickBot="1">
      <c r="B71" s="233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5"/>
      <c r="AZ71" s="89"/>
      <c r="BN71" s="8"/>
      <c r="BO71" s="54"/>
      <c r="BP71" s="8"/>
      <c r="BQ71" s="8"/>
      <c r="BR71" s="54"/>
      <c r="BS71" s="54"/>
      <c r="CF71" t="s">
        <v>151</v>
      </c>
      <c r="CG71" t="s">
        <v>1149</v>
      </c>
    </row>
    <row r="72" spans="1:85">
      <c r="B72" s="88"/>
      <c r="C72" s="88"/>
      <c r="D72" s="88"/>
      <c r="E72" s="88"/>
      <c r="F72" s="88"/>
      <c r="G72" s="88"/>
      <c r="H72" s="88"/>
      <c r="I72" s="89"/>
      <c r="J72" s="89"/>
      <c r="K72" s="89"/>
      <c r="L72" s="89"/>
      <c r="AZ72" s="89"/>
      <c r="BC72" s="4"/>
      <c r="BD72" s="4" t="s">
        <v>3</v>
      </c>
      <c r="BE72" s="4" t="s">
        <v>4</v>
      </c>
      <c r="CF72" t="s">
        <v>152</v>
      </c>
      <c r="CG72" t="s">
        <v>1150</v>
      </c>
    </row>
    <row r="73" spans="1:85">
      <c r="AZ73" s="89"/>
      <c r="BC73" s="4" t="s">
        <v>0</v>
      </c>
      <c r="BD73" s="4" t="str">
        <f>IF(H62="","",H62)</f>
        <v/>
      </c>
      <c r="BE73" s="4" t="str">
        <f>IF(M62="","",M62)</f>
        <v/>
      </c>
      <c r="BF73" t="str">
        <f>IF(OR(BD73="",BE73=""),"",BE73-BD73)</f>
        <v/>
      </c>
      <c r="CF73" t="s">
        <v>153</v>
      </c>
      <c r="CG73" t="s">
        <v>1151</v>
      </c>
    </row>
    <row r="74" spans="1:85" ht="14.25" thickBot="1">
      <c r="B74" s="88" t="s">
        <v>2033</v>
      </c>
      <c r="C74" s="88"/>
      <c r="D74" s="88"/>
      <c r="E74" s="88"/>
      <c r="F74" s="88"/>
      <c r="G74" s="88"/>
      <c r="H74" s="88"/>
      <c r="I74" s="89"/>
      <c r="J74" s="89"/>
      <c r="K74" s="89"/>
      <c r="L74" s="89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Z74" s="89"/>
      <c r="BC74" s="4" t="s">
        <v>1</v>
      </c>
      <c r="BD74" s="4" t="str">
        <f>IF(H63="","",H63)</f>
        <v/>
      </c>
      <c r="BE74" s="4" t="str">
        <f>IF(M63="","",M63)</f>
        <v/>
      </c>
      <c r="BF74" t="str">
        <f>IF(OR(BD74="",BE74=""),"",BE74-BD74)</f>
        <v/>
      </c>
      <c r="CF74" t="s">
        <v>158</v>
      </c>
      <c r="CG74" t="s">
        <v>1152</v>
      </c>
    </row>
    <row r="75" spans="1:85" ht="14.25" thickBot="1">
      <c r="B75" s="325" t="s">
        <v>2026</v>
      </c>
      <c r="C75" s="326"/>
      <c r="D75" s="326"/>
      <c r="E75" s="326"/>
      <c r="F75" s="326"/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326"/>
      <c r="R75" s="326"/>
      <c r="S75" s="326"/>
      <c r="T75" s="326"/>
      <c r="U75" s="326"/>
      <c r="V75" s="327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Z75" s="89"/>
      <c r="CF75" t="s">
        <v>159</v>
      </c>
      <c r="CG75" t="s">
        <v>1153</v>
      </c>
    </row>
    <row r="76" spans="1:85" ht="15" thickTop="1" thickBot="1">
      <c r="B76" s="175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7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8"/>
      <c r="AZ76" s="89"/>
      <c r="BC76" s="4"/>
      <c r="BD76" s="4"/>
      <c r="BE76" s="4"/>
      <c r="BF76" s="4" t="s">
        <v>5</v>
      </c>
      <c r="BG76" s="4" t="s">
        <v>7</v>
      </c>
      <c r="BH76" s="4" t="s">
        <v>25</v>
      </c>
      <c r="BI76" s="4"/>
      <c r="BJ76" s="4"/>
      <c r="BK76" s="4" t="s">
        <v>13</v>
      </c>
      <c r="BL76" s="4"/>
      <c r="BM76" s="4"/>
      <c r="BN76" s="4" t="s">
        <v>8</v>
      </c>
      <c r="BO76" s="4" t="s">
        <v>1065</v>
      </c>
      <c r="BP76" s="4"/>
      <c r="BQ76" s="4"/>
      <c r="BR76" s="4" t="s">
        <v>12</v>
      </c>
      <c r="BS76" s="4"/>
      <c r="CF76" t="s">
        <v>160</v>
      </c>
      <c r="CG76" t="s">
        <v>1154</v>
      </c>
    </row>
    <row r="77" spans="1:85">
      <c r="X77" s="8"/>
      <c r="AZ77" s="89"/>
      <c r="BC77" s="4"/>
      <c r="BD77" s="4" t="s">
        <v>3</v>
      </c>
      <c r="BE77" s="4" t="s">
        <v>4</v>
      </c>
      <c r="BF77" s="4" t="s">
        <v>6</v>
      </c>
      <c r="BG77" s="4" t="s">
        <v>15</v>
      </c>
      <c r="BH77" s="4" t="s">
        <v>19</v>
      </c>
      <c r="BI77" s="4" t="s">
        <v>20</v>
      </c>
      <c r="BJ77" s="4" t="s">
        <v>21</v>
      </c>
      <c r="BK77" s="4"/>
      <c r="BL77" s="4" t="s">
        <v>28</v>
      </c>
      <c r="BM77" s="4" t="s">
        <v>27</v>
      </c>
      <c r="BN77" s="4" t="s">
        <v>6</v>
      </c>
      <c r="BO77" s="4" t="s">
        <v>19</v>
      </c>
      <c r="BP77" s="4" t="s">
        <v>20</v>
      </c>
      <c r="BQ77" s="4" t="s">
        <v>21</v>
      </c>
      <c r="BR77" s="4"/>
      <c r="BS77" s="4" t="s">
        <v>28</v>
      </c>
      <c r="CF77" t="s">
        <v>161</v>
      </c>
      <c r="CG77" t="s">
        <v>1155</v>
      </c>
    </row>
    <row r="78" spans="1:85" ht="14.25" thickBot="1">
      <c r="A78" s="8"/>
      <c r="B78" s="71" t="s">
        <v>2034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Z78" s="89"/>
      <c r="BC78" s="4" t="s">
        <v>0</v>
      </c>
      <c r="BD78" s="4" t="str">
        <f>IF(H87="","",H87)</f>
        <v/>
      </c>
      <c r="BE78" s="4" t="str">
        <f>IF(M87="","",M87)</f>
        <v/>
      </c>
      <c r="BF78" s="4" t="str">
        <f>IF(R87="","",R87)</f>
        <v/>
      </c>
      <c r="BG78" s="6" t="str">
        <f>IF(BF78="","",IF(BF78&lt;BD78,BD78,""))</f>
        <v/>
      </c>
      <c r="BH78" s="6" t="str">
        <f>IF($BF78="","",IF(AND($BD78&lt;=$BF78,$BF78&lt;$BE78),MID(TEXT(ROUNDDOWN($BF78,1-INT(LOG10($BF78))),"0.0E+00"),1,3)*10^(INT(LOG10($BF78))),""))</f>
        <v/>
      </c>
      <c r="BI78" s="4" t="str">
        <f>IF($BF$3="","",IF(AND($BD78&lt;=$BF78,$BF78&lt;$BE78),ROUNDDOWN($BF78,$BD90),""))</f>
        <v/>
      </c>
      <c r="BJ78" s="4" t="str">
        <f>IF($BF$3="","",IF(BH78&lt;BI78,BH78,BI78))</f>
        <v/>
      </c>
      <c r="BK78" s="41" t="str">
        <f>IF(BF78="","",IF($BE78&lt;=$BF78,ROUNDDOWN($BF78,1-INT(LOG10($BF78))),""))</f>
        <v/>
      </c>
      <c r="BL78" s="42" t="str">
        <f>IF(BF78="","",IF(BF78&lt;BD78,"&lt;"&amp;BG78,IF(AND(BD78&lt;=BF78,BF78&lt;BE78),BJ78&amp;BG90,IF(BE78&lt;=BF78,BK78&amp;BI90&amp;BJ90,""))))</f>
        <v/>
      </c>
      <c r="BM78" s="42" t="str">
        <f>IF(BE83=FALSE,BL78,"("&amp;BL78&amp;")")</f>
        <v/>
      </c>
      <c r="BN78" s="4" t="str">
        <f>IF(OR(BF78="",$BD$104="",$BE$104="「水銀排出施設の種類」を選択してください",$B$20=""),"",IF(BD83=TRUE,"不要",BF78*(21-$BE$104)/(21-$BD$104)))</f>
        <v/>
      </c>
      <c r="BO78" s="6" t="str">
        <f>IF(OR($BF78="",$BN78=""),"",IF(AND($BD78&lt;=$BF78,$BF78&lt;$BE78),MID(TEXT(ROUNDDOWN($BN78,1-INT(LOG10($BN78))),"0.0E+00"),1,3)*10^(INT(LOG10($BN78))),""))</f>
        <v/>
      </c>
      <c r="BP78" s="4" t="str">
        <f>IF(OR($BF$3="",$BN78=""),"",IF(AND($BD78&lt;=$BF78,$BF78&lt;$BE78),ROUNDDOWN($BN78,$BD90),""))</f>
        <v/>
      </c>
      <c r="BQ78" s="4" t="str">
        <f>IF($BF$3="","",IF(BO78&lt;BP78,BO78,BP78))</f>
        <v/>
      </c>
      <c r="BR78" s="4" t="str">
        <f>IF(BN78="","",IF($BE78&lt;=$BF78,ROUNDDOWN($BN78,1-INT(LOG10($BN78))),""))</f>
        <v/>
      </c>
      <c r="BS78" s="4" t="str">
        <f>IF(OR(BN78="",$BD$27="",$BE$27=""),"",IF(BF78&lt;BD78,"&lt;"&amp;BG78,IF(AND(BD78&lt;=BF78,BF78&lt;BE78),BQ78&amp;BH90,IF(BE78&lt;=BF78,BR78&amp;BK90&amp;BL90,""))))</f>
        <v/>
      </c>
      <c r="CF78" t="s">
        <v>162</v>
      </c>
      <c r="CG78" t="s">
        <v>1156</v>
      </c>
    </row>
    <row r="79" spans="1:85">
      <c r="A79" s="8"/>
      <c r="B79" s="156" t="s">
        <v>2001</v>
      </c>
      <c r="C79" s="157"/>
      <c r="D79" s="157"/>
      <c r="E79" s="157"/>
      <c r="F79" s="157"/>
      <c r="G79" s="242"/>
      <c r="H79" s="252" t="s">
        <v>1072</v>
      </c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4"/>
      <c r="AC79" s="293" t="s">
        <v>2024</v>
      </c>
      <c r="AD79" s="157"/>
      <c r="AE79" s="157"/>
      <c r="AF79" s="157"/>
      <c r="AG79" s="157"/>
      <c r="AH79" s="157"/>
      <c r="AI79" s="157"/>
      <c r="AJ79" s="157"/>
      <c r="AK79" s="296" t="s">
        <v>2025</v>
      </c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81"/>
      <c r="AX79" s="16"/>
      <c r="AY79" s="16"/>
      <c r="AZ79" s="89"/>
      <c r="BC79" s="4" t="s">
        <v>1</v>
      </c>
      <c r="BD79" s="4" t="str">
        <f>IF(H88="","",H88)</f>
        <v/>
      </c>
      <c r="BE79" s="4" t="str">
        <f>IF(M88="","",M88)</f>
        <v/>
      </c>
      <c r="BF79" s="4" t="str">
        <f>IF(R88="","",R88)</f>
        <v/>
      </c>
      <c r="BG79" s="6" t="str">
        <f>IF(BF79="","",IF(BF79&lt;BD79,BD79,""))</f>
        <v/>
      </c>
      <c r="BH79" s="6" t="str">
        <f>IF($BF79="","",IF(AND($BD79&lt;=$BF79,$BF79&lt;$BE79),MID(TEXT(ROUNDDOWN($BF79,1-INT(LOG10($BF79))),"0.0E+00"),1,3)*10^(INT(LOG10($BF79))),""))</f>
        <v/>
      </c>
      <c r="BI79" s="4" t="str">
        <f>IF(BF79="","",IF(AND(BD79&lt;=BF79,BF79&lt;BE79),ROUNDDOWN($BF79,$BD91),""))</f>
        <v/>
      </c>
      <c r="BJ79" s="4" t="str">
        <f>IF($BF$3="","",IF(BH79&lt;BI79,BH79,BI79))</f>
        <v/>
      </c>
      <c r="BK79" s="41" t="str">
        <f>IF(BF79="","",IF($BE79&lt;=$BF79,ROUNDDOWN($BF79,1-INT(LOG10($BF79))),""))</f>
        <v/>
      </c>
      <c r="BL79" s="42" t="str">
        <f>IF(BF79="","",IF(BF79&lt;BD79,"&lt;"&amp;BG79,IF(AND(BD79&lt;=BF79,BF79&lt;BE79),BJ79&amp;BG91,IF(BE79&lt;=BF79,BK79&amp;BI91&amp;BJ91,""))))</f>
        <v/>
      </c>
      <c r="BM79" s="42" t="str">
        <f>IF(BE84=FALSE,BL79,"("&amp;BL79&amp;")")</f>
        <v/>
      </c>
      <c r="BN79" s="43" t="str">
        <f>IF(OR(BF79="",$BD$105="",$BE$105="",$B$20=""),"",IF(BD84=TRUE,"不要",BF79*(21-$BE$105)/(21-$BD$105)))</f>
        <v/>
      </c>
      <c r="BO79" s="6" t="str">
        <f>IF(OR($BF79="",BN79=""),"",IF(AND($BD79&lt;=$BF79,$BF79&lt;$BE79),MID(TEXT(ROUNDDOWN($BN79,1-INT(LOG10($BN79))),"0.0E+00"),1,3)*10^(INT(LOG10($BN79))),""))</f>
        <v/>
      </c>
      <c r="BP79" s="4" t="str">
        <f>IF($BF$4="","",IF(AND($BD79&lt;=$BF79,$BF79&lt;$BE79),ROUNDDOWN($BN79,$BD91),""))</f>
        <v/>
      </c>
      <c r="BQ79" s="4" t="str">
        <f>IF($BF$3="","",IF(BO79&lt;BP79,BO79,BP79))</f>
        <v/>
      </c>
      <c r="BR79" s="4" t="str">
        <f>IF(BN79="","",IF($BE79&lt;=$BF79,ROUNDDOWN($BN79,1-INT(LOG10($BN79))),""))</f>
        <v/>
      </c>
      <c r="BS79" s="4" t="str">
        <f>IF(OR(BN79="",$BD$27="",$BE$27=""),"",IF(BF79&lt;BD79,"&lt;"&amp;BG79,IF(AND(BD79&lt;=BF79,BF79&lt;BE79),BQ79&amp;BH91,IF(BE79&lt;=BF79,BR79&amp;BK91&amp;BL91,""))))</f>
        <v/>
      </c>
      <c r="CF79" t="s">
        <v>163</v>
      </c>
      <c r="CG79" t="s">
        <v>1157</v>
      </c>
    </row>
    <row r="80" spans="1:85" ht="14.25" thickBot="1">
      <c r="A80" s="8"/>
      <c r="B80" s="243"/>
      <c r="C80" s="244"/>
      <c r="D80" s="244"/>
      <c r="E80" s="244"/>
      <c r="F80" s="244"/>
      <c r="G80" s="245"/>
      <c r="H80" s="298" t="s">
        <v>2018</v>
      </c>
      <c r="I80" s="299"/>
      <c r="J80" s="299"/>
      <c r="K80" s="299"/>
      <c r="L80" s="299"/>
      <c r="M80" s="299"/>
      <c r="N80" s="299"/>
      <c r="O80" s="299"/>
      <c r="P80" s="299"/>
      <c r="Q80" s="300"/>
      <c r="R80" s="298" t="s">
        <v>2014</v>
      </c>
      <c r="S80" s="299"/>
      <c r="T80" s="299"/>
      <c r="U80" s="299"/>
      <c r="V80" s="300"/>
      <c r="W80" s="66"/>
      <c r="X80" s="299" t="s">
        <v>2015</v>
      </c>
      <c r="Y80" s="299"/>
      <c r="Z80" s="299"/>
      <c r="AA80" s="299"/>
      <c r="AB80" s="300"/>
      <c r="AC80" s="294"/>
      <c r="AD80" s="244"/>
      <c r="AE80" s="244"/>
      <c r="AF80" s="244"/>
      <c r="AG80" s="244"/>
      <c r="AH80" s="244"/>
      <c r="AI80" s="244"/>
      <c r="AJ80" s="244"/>
      <c r="AK80" s="29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97"/>
      <c r="AX80" s="16"/>
      <c r="AY80" s="16"/>
      <c r="AZ80" s="89"/>
      <c r="BC80" s="4" t="s">
        <v>2</v>
      </c>
      <c r="BD80" s="4" t="str">
        <f>IF(OR(BD78="",BD79=""),"",ROUNDDOWN(SUM(BD78:BD79),1-INT(LOG10(SUM(BD78:BD79)))))</f>
        <v/>
      </c>
      <c r="BE80" s="4" t="str">
        <f>IF(OR(BE78="",BE79=""),"",ROUNDDOWN(SUM(BE78:BE79),1-INT(LOG10(SUM(BE78:BE79)))))</f>
        <v/>
      </c>
      <c r="BF80" s="34" t="str">
        <f>IF(OR(BF78="",BF79=""),"",IF(AND(BD78&gt;BF78,BD79&gt;BF79),"不要",IF(AND(BD78&gt;BF78,BD79&lt;BF79),BF79,IF(AND(BD78&lt;BF78,BD79&gt;BF79),BF78,SUM(BF78:BF79)))))</f>
        <v/>
      </c>
      <c r="BG80" s="6" t="str">
        <f>IF(BF80="","",IF(AND(BD78&gt;BF78,BD79&gt;BF79),BD80,""))</f>
        <v/>
      </c>
      <c r="BH80" s="6" t="str">
        <f>IF(OR($BF$5="",$BF$5="不要"),"",MID(TEXT(ROUNDDOWN($BF80,1-INT(LOG10($BF80))),"0.0E+00"),1,3)*10^(INT(LOG10($BF80))))</f>
        <v/>
      </c>
      <c r="BI80" s="4" t="str">
        <f>IF(OR($BF$5="",$BF$5="不要"),"",ROUNDDOWN($BF80,$BD92))</f>
        <v/>
      </c>
      <c r="BJ80" s="4" t="str">
        <f>IF($BF$3="","",IF(BH80&lt;BI80,BH80,BI80))</f>
        <v/>
      </c>
      <c r="BK80" s="41" t="str">
        <f>IF(OR(BF80="",BF80="不要"),"",ROUNDDOWN($BF80,1-INT(LOG10($BF80))))</f>
        <v/>
      </c>
      <c r="BL80" s="42" t="str">
        <f>IF(BF80="","",IF(AND($BD$8=TRUE,$BD$9=TRUE),"&lt;"&amp;BG80,IF(AND($BD$8=FALSE,$BD$9=TRUE),BL78,IF(AND($BD$8=TRUE,$BD$9=FALSE),BL79,BJ80))))</f>
        <v/>
      </c>
      <c r="BM80" s="42"/>
      <c r="BN80" s="4" t="str">
        <f>IF(OR(BF78="",BF79="",$BD$104="",$BE$104="",BN78="",BN79=""),"",IF(AND(BD78&gt;BF78,BD79&gt;BF79),"不要",IF(AND(BD78&gt;BF78,BD79&lt;BF79),BN79,IF(AND(BD78&lt;BF78,BD79&gt;BF79),BN78,SUM(BN78:BN79)))))</f>
        <v/>
      </c>
      <c r="BO80" s="6" t="str">
        <f>IF(OR($BF$5="",$BF$5="不要",BN80&gt;1),"",MID(TEXT(ROUNDDOWN($BN80,1-INT(LOG10($BN80))),"0.0E+00"),1,3)*10^(INT(LOG10($BN80))))</f>
        <v/>
      </c>
      <c r="BP80" s="4" t="str">
        <f>IF(OR($BF$5="",$BF$5="不要",BN80&gt;1),"",ROUNDDOWN($BN80,$BD92))</f>
        <v/>
      </c>
      <c r="BQ80" s="4" t="str">
        <f>IF($BF$3="","",IF(BO80&lt;BP80,BO80,BP80))</f>
        <v/>
      </c>
      <c r="BR80" s="6" t="str">
        <f>IF(BN80="","",IF(1&lt;=$BN80,ROUNDDOWN($BN80,1-INT(LOG10($BN80))),""))</f>
        <v/>
      </c>
      <c r="BS80" s="6" t="str">
        <f>IF(BN80="","",IF(AND($BD$8=TRUE,$BD$9=TRUE),"&lt;"&amp;BG80,IF(AND($BD$8=FALSE,$BD$9=TRUE),BS78,IF(AND($BD$8=TRUE,$BD$9=FALSE),BS79,IF(BN80&lt;1,BQ80&amp;BH92,BR80&amp;BL92)))))</f>
        <v/>
      </c>
      <c r="CF80" t="s">
        <v>164</v>
      </c>
      <c r="CG80" t="s">
        <v>1158</v>
      </c>
    </row>
    <row r="81" spans="1:85" ht="14.25" thickTop="1">
      <c r="A81" s="8"/>
      <c r="B81" s="222" t="s">
        <v>0</v>
      </c>
      <c r="C81" s="223"/>
      <c r="D81" s="223"/>
      <c r="E81" s="223"/>
      <c r="F81" s="223"/>
      <c r="G81" s="224"/>
      <c r="H81" s="225"/>
      <c r="I81" s="226"/>
      <c r="J81" s="226"/>
      <c r="K81" s="63" t="s">
        <v>1067</v>
      </c>
      <c r="L81" s="265"/>
      <c r="M81" s="265"/>
      <c r="N81" s="63" t="s">
        <v>1068</v>
      </c>
      <c r="O81" s="265"/>
      <c r="P81" s="265"/>
      <c r="Q81" s="64" t="s">
        <v>1069</v>
      </c>
      <c r="R81" s="279"/>
      <c r="S81" s="280"/>
      <c r="T81" s="74" t="s">
        <v>1045</v>
      </c>
      <c r="U81" s="265"/>
      <c r="V81" s="266"/>
      <c r="W81" s="67" t="s">
        <v>1044</v>
      </c>
      <c r="X81" s="280"/>
      <c r="Y81" s="280"/>
      <c r="Z81" s="74" t="s">
        <v>1045</v>
      </c>
      <c r="AA81" s="223"/>
      <c r="AB81" s="224"/>
      <c r="AC81" s="331"/>
      <c r="AD81" s="124"/>
      <c r="AE81" s="124"/>
      <c r="AF81" s="124"/>
      <c r="AG81" s="124"/>
      <c r="AH81" s="124"/>
      <c r="AI81" s="124"/>
      <c r="AJ81" s="124"/>
      <c r="AK81" s="301"/>
      <c r="AL81" s="302"/>
      <c r="AM81" s="302"/>
      <c r="AN81" s="302"/>
      <c r="AO81" s="302"/>
      <c r="AP81" s="302"/>
      <c r="AQ81" s="302"/>
      <c r="AR81" s="302"/>
      <c r="AS81" s="302"/>
      <c r="AT81" s="302"/>
      <c r="AU81" s="302"/>
      <c r="AV81" s="302"/>
      <c r="AW81" s="303"/>
      <c r="AX81" s="16"/>
      <c r="AY81" s="16"/>
      <c r="AZ81" s="89"/>
      <c r="BC81" s="8"/>
      <c r="BD81" s="8"/>
      <c r="BE81" s="8"/>
      <c r="BF81" s="31"/>
      <c r="BG81" s="54"/>
      <c r="BH81" s="54"/>
      <c r="BI81" s="8"/>
      <c r="BJ81" s="8"/>
      <c r="BK81" s="55"/>
      <c r="BL81" s="56"/>
      <c r="BM81" s="56"/>
      <c r="BN81" s="8"/>
      <c r="BO81" s="54"/>
      <c r="BP81" s="8"/>
      <c r="BQ81" s="8"/>
      <c r="BR81" s="54"/>
      <c r="BS81" s="54"/>
      <c r="CF81" t="s">
        <v>165</v>
      </c>
      <c r="CG81" t="s">
        <v>1159</v>
      </c>
    </row>
    <row r="82" spans="1:85" ht="14.25" thickBot="1">
      <c r="B82" s="158" t="s">
        <v>1</v>
      </c>
      <c r="C82" s="159"/>
      <c r="D82" s="159"/>
      <c r="E82" s="159"/>
      <c r="F82" s="159"/>
      <c r="G82" s="221"/>
      <c r="H82" s="307"/>
      <c r="I82" s="308"/>
      <c r="J82" s="308"/>
      <c r="K82" s="36" t="s">
        <v>1067</v>
      </c>
      <c r="L82" s="176"/>
      <c r="M82" s="176"/>
      <c r="N82" s="36" t="s">
        <v>1068</v>
      </c>
      <c r="O82" s="176"/>
      <c r="P82" s="176"/>
      <c r="Q82" s="61" t="s">
        <v>1069</v>
      </c>
      <c r="R82" s="292"/>
      <c r="S82" s="220"/>
      <c r="T82" s="75" t="s">
        <v>1045</v>
      </c>
      <c r="U82" s="176"/>
      <c r="V82" s="219"/>
      <c r="W82" s="68" t="s">
        <v>1044</v>
      </c>
      <c r="X82" s="220"/>
      <c r="Y82" s="220"/>
      <c r="Z82" s="75" t="s">
        <v>1045</v>
      </c>
      <c r="AA82" s="159"/>
      <c r="AB82" s="221"/>
      <c r="AC82" s="332"/>
      <c r="AD82" s="159"/>
      <c r="AE82" s="159"/>
      <c r="AF82" s="159"/>
      <c r="AG82" s="159"/>
      <c r="AH82" s="159"/>
      <c r="AI82" s="159"/>
      <c r="AJ82" s="159"/>
      <c r="AK82" s="304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6"/>
      <c r="AX82" s="89"/>
      <c r="AY82" s="89"/>
      <c r="AZ82" s="89"/>
      <c r="BC82" s="4" t="s">
        <v>22</v>
      </c>
      <c r="BD82" s="4" t="s">
        <v>23</v>
      </c>
      <c r="BE82" s="4" t="s">
        <v>24</v>
      </c>
      <c r="BF82" s="4" t="s">
        <v>26</v>
      </c>
      <c r="BG82" s="54"/>
      <c r="BH82" s="54"/>
      <c r="BI82" s="8"/>
      <c r="BJ82" s="8"/>
      <c r="BK82" s="55"/>
      <c r="BL82" s="56"/>
      <c r="BM82" s="56"/>
      <c r="BN82" s="8"/>
      <c r="BO82" s="54"/>
      <c r="BP82" s="8"/>
      <c r="BQ82" s="8"/>
      <c r="BR82" s="54"/>
      <c r="BS82" s="54"/>
      <c r="CF82" t="s">
        <v>166</v>
      </c>
      <c r="CG82" t="s">
        <v>1160</v>
      </c>
    </row>
    <row r="83" spans="1:85"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5"/>
      <c r="AS83" s="89"/>
      <c r="AT83" s="89"/>
      <c r="AU83" s="89"/>
      <c r="AV83" s="89"/>
      <c r="AW83" s="89"/>
      <c r="AX83" s="89"/>
      <c r="AY83" s="89"/>
      <c r="BC83" s="4" t="s">
        <v>0</v>
      </c>
      <c r="BD83" s="4" t="b">
        <f>IF(BG78="",FALSE,TRUE)</f>
        <v>0</v>
      </c>
      <c r="BE83" s="4" t="b">
        <f>IF(BJ78="",FALSE,TRUE)</f>
        <v>0</v>
      </c>
      <c r="BF83" s="4" t="b">
        <f>IF(BK78="",FALSE,TRUE)</f>
        <v>0</v>
      </c>
      <c r="BG83" s="54"/>
      <c r="BH83" s="54"/>
      <c r="BI83" s="8"/>
      <c r="BJ83" s="8"/>
      <c r="BK83" s="55"/>
      <c r="BL83" s="56"/>
      <c r="BM83" s="56"/>
      <c r="BN83" s="8"/>
      <c r="BO83" s="54"/>
      <c r="BP83" s="8"/>
      <c r="BQ83" s="8"/>
      <c r="BR83" s="54"/>
      <c r="BS83" s="54"/>
      <c r="CF83" t="s">
        <v>167</v>
      </c>
      <c r="CG83" t="s">
        <v>1161</v>
      </c>
    </row>
    <row r="84" spans="1:85" ht="14.25" thickBot="1">
      <c r="B84" s="59" t="s">
        <v>2035</v>
      </c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5"/>
      <c r="AS84" s="89"/>
      <c r="AT84" s="89"/>
      <c r="AU84" s="89"/>
      <c r="AV84" s="89"/>
      <c r="AW84" s="89"/>
      <c r="BC84" s="4" t="s">
        <v>1</v>
      </c>
      <c r="BD84" s="4" t="b">
        <f>IF(BG79="",FALSE,TRUE)</f>
        <v>0</v>
      </c>
      <c r="BE84" s="4" t="b">
        <f>IF(BJ79="",FALSE,TRUE)</f>
        <v>0</v>
      </c>
      <c r="BF84" s="4" t="b">
        <f>IF(BK79="",FALSE,TRUE)</f>
        <v>0</v>
      </c>
      <c r="BG84" s="54"/>
      <c r="BH84" s="54"/>
      <c r="BI84" s="8"/>
      <c r="BJ84" s="8"/>
      <c r="BK84" s="55"/>
      <c r="BL84" s="56"/>
      <c r="BM84" s="56"/>
      <c r="BN84" s="8"/>
      <c r="BO84" s="54"/>
      <c r="BP84" s="8"/>
      <c r="BQ84" s="8"/>
      <c r="BR84" s="54"/>
      <c r="BS84" s="54"/>
      <c r="CF84" t="s">
        <v>168</v>
      </c>
      <c r="CG84" t="s">
        <v>1162</v>
      </c>
    </row>
    <row r="85" spans="1:85" ht="14.25" customHeight="1">
      <c r="B85" s="156" t="s">
        <v>2001</v>
      </c>
      <c r="C85" s="157"/>
      <c r="D85" s="157"/>
      <c r="E85" s="157"/>
      <c r="F85" s="157"/>
      <c r="G85" s="242"/>
      <c r="H85" s="246" t="s">
        <v>2003</v>
      </c>
      <c r="I85" s="247"/>
      <c r="J85" s="247"/>
      <c r="K85" s="247"/>
      <c r="L85" s="248"/>
      <c r="M85" s="246" t="s">
        <v>2004</v>
      </c>
      <c r="N85" s="247"/>
      <c r="O85" s="247"/>
      <c r="P85" s="247"/>
      <c r="Q85" s="248"/>
      <c r="R85" s="252" t="s">
        <v>2037</v>
      </c>
      <c r="S85" s="253"/>
      <c r="T85" s="253"/>
      <c r="U85" s="253"/>
      <c r="V85" s="253"/>
      <c r="W85" s="253"/>
      <c r="X85" s="254"/>
      <c r="Y85" s="173" t="s">
        <v>2007</v>
      </c>
      <c r="Z85" s="173"/>
      <c r="AA85" s="173"/>
      <c r="AB85" s="173"/>
      <c r="AC85" s="255"/>
      <c r="AD85" s="258" t="s">
        <v>2006</v>
      </c>
      <c r="AE85" s="173"/>
      <c r="AF85" s="173"/>
      <c r="AG85" s="173"/>
      <c r="AH85" s="173"/>
      <c r="AI85" s="173"/>
      <c r="AJ85" s="173"/>
      <c r="AK85" s="174"/>
      <c r="BC85" s="6" t="s">
        <v>2</v>
      </c>
      <c r="BD85" s="4" t="b">
        <f>IF(AND(BD83=TRUE,BD84=TRUE),TRUE,FALSE)</f>
        <v>0</v>
      </c>
      <c r="BE85" s="4" t="b">
        <f>IF(AND(BF83=TRUE,BF84=TRUE),FALSE,IF(AND(BD83=TRUE,BD84=TRUE),FALSE,IF(AND(BE83=TRUE,BE84=TRUE),TRUE,IF(AND(BF78&gt;BF79,BF83=TRUE,BE84=TRUE),FALSE,IF(AND(BF78&gt;BF79,BE83=TRUE,BF84=TRUE),TRUE,IF(AND(BF78&lt;BF79,BF83=TRUE,BE84=TRUE),FALSE,IF(AND(BF78&lt;BF79,BE83=TRUE,BF84=TRUE),FALSE,IF(AND(BD83=TRUE,BE84=TRUE),TRUE,IF(AND(BD83=TRUE,BF84=TRUE),FALSE,IF(AND(BD84=TRUE,BE83=TRUE),TRUE,IF(AND(BD84=TRUE,BF83=TRUE),FALSE,FALSE)))))))))))</f>
        <v>0</v>
      </c>
      <c r="BF85" s="4"/>
      <c r="BG85" s="54"/>
      <c r="BH85" s="54"/>
      <c r="BI85" s="8"/>
      <c r="BJ85" s="8"/>
      <c r="BK85" s="55"/>
      <c r="BL85" s="56"/>
      <c r="BM85" s="56"/>
      <c r="BN85" s="8"/>
      <c r="BO85" s="54"/>
      <c r="BP85" s="8"/>
      <c r="BQ85" s="8"/>
      <c r="BR85" s="54"/>
      <c r="BS85" s="54"/>
      <c r="CF85" t="s">
        <v>169</v>
      </c>
      <c r="CG85" t="s">
        <v>1163</v>
      </c>
    </row>
    <row r="86" spans="1:85" ht="14.25" customHeight="1" thickBot="1">
      <c r="B86" s="243"/>
      <c r="C86" s="244"/>
      <c r="D86" s="244"/>
      <c r="E86" s="244"/>
      <c r="F86" s="244"/>
      <c r="G86" s="245"/>
      <c r="H86" s="249"/>
      <c r="I86" s="250"/>
      <c r="J86" s="250"/>
      <c r="K86" s="250"/>
      <c r="L86" s="251"/>
      <c r="M86" s="249"/>
      <c r="N86" s="250"/>
      <c r="O86" s="250"/>
      <c r="P86" s="250"/>
      <c r="Q86" s="251"/>
      <c r="R86" s="261" t="s">
        <v>2005</v>
      </c>
      <c r="S86" s="262"/>
      <c r="T86" s="262"/>
      <c r="U86" s="262"/>
      <c r="V86" s="262"/>
      <c r="W86" s="262"/>
      <c r="X86" s="263"/>
      <c r="Y86" s="256"/>
      <c r="Z86" s="256"/>
      <c r="AA86" s="256"/>
      <c r="AB86" s="256"/>
      <c r="AC86" s="257"/>
      <c r="AD86" s="259"/>
      <c r="AE86" s="256"/>
      <c r="AF86" s="256"/>
      <c r="AG86" s="256"/>
      <c r="AH86" s="256"/>
      <c r="AI86" s="256"/>
      <c r="AJ86" s="256"/>
      <c r="AK86" s="260"/>
      <c r="BC86" s="8"/>
      <c r="BD86" s="8"/>
      <c r="BE86" s="8"/>
      <c r="BF86" s="31"/>
      <c r="BG86" s="54"/>
      <c r="BH86" s="54"/>
      <c r="BI86" s="8"/>
      <c r="BJ86" s="8"/>
      <c r="BK86" s="55"/>
      <c r="BL86" s="56"/>
      <c r="BM86" s="56"/>
      <c r="BN86" s="8"/>
      <c r="BO86" s="54"/>
      <c r="BP86" s="8"/>
      <c r="BQ86" s="8"/>
      <c r="BR86" s="54"/>
      <c r="BS86" s="54"/>
      <c r="CF86" t="s">
        <v>170</v>
      </c>
      <c r="CG86" t="s">
        <v>1164</v>
      </c>
    </row>
    <row r="87" spans="1:85" ht="14.25" thickTop="1">
      <c r="B87" s="222" t="s">
        <v>0</v>
      </c>
      <c r="C87" s="223"/>
      <c r="D87" s="223"/>
      <c r="E87" s="223"/>
      <c r="F87" s="223"/>
      <c r="G87" s="224"/>
      <c r="H87" s="264"/>
      <c r="I87" s="265"/>
      <c r="J87" s="265"/>
      <c r="K87" s="265"/>
      <c r="L87" s="266"/>
      <c r="M87" s="264"/>
      <c r="N87" s="265"/>
      <c r="O87" s="265"/>
      <c r="P87" s="265"/>
      <c r="Q87" s="266"/>
      <c r="R87" s="264"/>
      <c r="S87" s="265"/>
      <c r="T87" s="265"/>
      <c r="U87" s="265"/>
      <c r="V87" s="265"/>
      <c r="W87" s="265"/>
      <c r="X87" s="266"/>
      <c r="Y87" s="267"/>
      <c r="Z87" s="267"/>
      <c r="AA87" s="267"/>
      <c r="AB87" s="267"/>
      <c r="AC87" s="268"/>
      <c r="AD87" s="269" t="str">
        <f>BE104</f>
        <v/>
      </c>
      <c r="AE87" s="270"/>
      <c r="AF87" s="270"/>
      <c r="AG87" s="270"/>
      <c r="AH87" s="270"/>
      <c r="AI87" s="270"/>
      <c r="AJ87" s="270"/>
      <c r="AK87" s="271"/>
      <c r="BI87" s="76" t="s">
        <v>16</v>
      </c>
      <c r="BJ87" s="76"/>
      <c r="BK87" s="76" t="s">
        <v>16</v>
      </c>
      <c r="BL87" s="76"/>
      <c r="BM87" s="56"/>
      <c r="BN87" s="8"/>
      <c r="BO87" s="54"/>
      <c r="BP87" s="8"/>
      <c r="BQ87" s="8"/>
      <c r="BR87" s="54"/>
      <c r="BS87" s="54"/>
      <c r="CF87" t="s">
        <v>171</v>
      </c>
      <c r="CG87" t="s">
        <v>1165</v>
      </c>
    </row>
    <row r="88" spans="1:85" ht="14.25" thickBot="1">
      <c r="B88" s="158" t="s">
        <v>1</v>
      </c>
      <c r="C88" s="159"/>
      <c r="D88" s="159"/>
      <c r="E88" s="159"/>
      <c r="F88" s="159"/>
      <c r="G88" s="221"/>
      <c r="H88" s="275"/>
      <c r="I88" s="176"/>
      <c r="J88" s="176"/>
      <c r="K88" s="176"/>
      <c r="L88" s="219"/>
      <c r="M88" s="275"/>
      <c r="N88" s="176"/>
      <c r="O88" s="176"/>
      <c r="P88" s="176"/>
      <c r="Q88" s="219"/>
      <c r="R88" s="275"/>
      <c r="S88" s="176"/>
      <c r="T88" s="176"/>
      <c r="U88" s="176"/>
      <c r="V88" s="176"/>
      <c r="W88" s="176"/>
      <c r="X88" s="219"/>
      <c r="Y88" s="276"/>
      <c r="Z88" s="277"/>
      <c r="AA88" s="277"/>
      <c r="AB88" s="277"/>
      <c r="AC88" s="278"/>
      <c r="AD88" s="272"/>
      <c r="AE88" s="273"/>
      <c r="AF88" s="273"/>
      <c r="AG88" s="273"/>
      <c r="AH88" s="273"/>
      <c r="AI88" s="273"/>
      <c r="AJ88" s="273"/>
      <c r="AK88" s="274"/>
      <c r="BG88" s="77" t="s">
        <v>17</v>
      </c>
      <c r="BH88" s="77"/>
      <c r="BI88" s="78" t="s">
        <v>5</v>
      </c>
      <c r="BJ88" s="79"/>
      <c r="BK88" s="78" t="s">
        <v>8</v>
      </c>
      <c r="BL88" s="79"/>
      <c r="BM88" s="56"/>
      <c r="BN88" s="8"/>
      <c r="BO88" s="54"/>
      <c r="BP88" s="8"/>
      <c r="BQ88" s="8"/>
      <c r="BR88" s="54"/>
      <c r="BS88" s="54"/>
      <c r="CF88" t="s">
        <v>172</v>
      </c>
      <c r="CG88" t="s">
        <v>1166</v>
      </c>
    </row>
    <row r="89" spans="1:85">
      <c r="D89" s="85"/>
      <c r="E89" s="85"/>
      <c r="F89" s="85"/>
      <c r="G89" s="85"/>
      <c r="H89" s="8"/>
      <c r="BC89" s="4" t="s">
        <v>9</v>
      </c>
      <c r="BD89" s="4" t="s">
        <v>3</v>
      </c>
      <c r="BE89" s="4" t="s">
        <v>4</v>
      </c>
      <c r="BF89" s="10" t="s">
        <v>5</v>
      </c>
      <c r="BG89" s="51" t="s">
        <v>5</v>
      </c>
      <c r="BH89" s="51" t="s">
        <v>8</v>
      </c>
      <c r="BI89" s="5" t="s">
        <v>11</v>
      </c>
      <c r="BJ89" s="4" t="s">
        <v>12</v>
      </c>
      <c r="BK89" s="4" t="s">
        <v>11</v>
      </c>
      <c r="BL89" s="4" t="s">
        <v>12</v>
      </c>
      <c r="BM89" s="56"/>
      <c r="BN89" s="8"/>
      <c r="BO89" s="54"/>
      <c r="BP89" s="8"/>
      <c r="BQ89" s="8"/>
      <c r="BR89" s="54"/>
      <c r="BS89" s="54"/>
      <c r="CF89" t="s">
        <v>173</v>
      </c>
      <c r="CG89" t="s">
        <v>1167</v>
      </c>
    </row>
    <row r="90" spans="1:85" ht="14.25" thickBot="1">
      <c r="B90" s="22" t="s">
        <v>2036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BC90" s="4" t="s">
        <v>0</v>
      </c>
      <c r="BD90" s="4" t="str">
        <f t="shared" ref="BD90:BF91" si="4">IF(BD78="","",IF(ISERROR(LEN(BD78)-FIND(".",BD78))=TRUE,0,LEN(BD78)-FIND(".",BD78)))</f>
        <v/>
      </c>
      <c r="BE90" s="4" t="str">
        <f t="shared" si="4"/>
        <v/>
      </c>
      <c r="BF90" s="11" t="str">
        <f t="shared" si="4"/>
        <v/>
      </c>
      <c r="BG90" s="4" t="str">
        <f>IF(OR(BF78="",BF78=0),"",IF(BD96=BF96,"",IF(AND(BD96&lt;BF96,BH78=ROUNDDOWN($BF78,-INT(LOG10($BF78)))),"0","")))</f>
        <v/>
      </c>
      <c r="BH90" s="6" t="str">
        <f>IF(OR(BN78="",BF78=0),"",IF(BD96=BG96,"",IF(AND(BD96&lt;BG96,BO78=ROUNDDOWN($BN78,-INT(LOG10($BN78)))),"0","")))</f>
        <v/>
      </c>
      <c r="BI90" s="12" t="str">
        <f>IF(AND(BK78&lt;1,LEFT(RIGHT(BK78,2),1)="0"),0,IF(AND(BK78&lt;1,LEFT(RIGHT(BK78,2),1)="."),0,""))</f>
        <v/>
      </c>
      <c r="BJ90" s="6" t="str">
        <f>IF(BK78&lt;1,"",BK96)</f>
        <v/>
      </c>
      <c r="BK90" s="6" t="str">
        <f>IF(AND(BR78&lt;1,LEFT(RIGHT(BR78,2),1)="0"),0,IF(AND(BR78&lt;1,LEFT(RIGHT(BR78,2),1)="."),0,""))</f>
        <v/>
      </c>
      <c r="BL90" s="13" t="str">
        <f>IF(BR78&lt;1,"",BM96)</f>
        <v/>
      </c>
      <c r="BM90" s="56"/>
      <c r="BN90" s="8"/>
      <c r="BO90" s="54"/>
      <c r="BP90" s="8"/>
      <c r="BQ90" s="8"/>
      <c r="BR90" s="54"/>
      <c r="BS90" s="54"/>
      <c r="CF90" t="s">
        <v>174</v>
      </c>
      <c r="CG90" t="s">
        <v>1168</v>
      </c>
    </row>
    <row r="91" spans="1:85">
      <c r="B91" s="227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9"/>
      <c r="BC91" s="4" t="s">
        <v>1</v>
      </c>
      <c r="BD91" s="4" t="str">
        <f t="shared" si="4"/>
        <v/>
      </c>
      <c r="BE91" s="4" t="str">
        <f t="shared" si="4"/>
        <v/>
      </c>
      <c r="BF91" s="11" t="str">
        <f t="shared" si="4"/>
        <v/>
      </c>
      <c r="BG91" s="4" t="str">
        <f>IF(OR(BF79="",BF79=0),"",IF(BD97=BF97,"",IF(AND(BD97&lt;BF97,BH79=ROUNDDOWN($BF79,-INT(LOG10($BF79)))),"0","")))</f>
        <v/>
      </c>
      <c r="BH91" s="6" t="str">
        <f>IF(OR(BN79="",BF79=0),"",IF(BD97=BG97,"",IF(AND(BD97&lt;BG97,BO79=ROUNDDOWN($BN79,-INT(LOG10($BN79)))),"0","")))</f>
        <v/>
      </c>
      <c r="BI91" s="12" t="str">
        <f>IF(AND(BK79&lt;1,LEFT(RIGHT(BK79,2),1)="0"),0,IF(AND(BK79&lt;1,LEFT(RIGHT(BK79,2),1)="."),0,""))</f>
        <v/>
      </c>
      <c r="BJ91" s="6" t="str">
        <f>IF(BK79&lt;1,"",BK97)</f>
        <v/>
      </c>
      <c r="BK91" s="6" t="str">
        <f>IF(AND(BR79&lt;1,LEFT(RIGHT(BR79,2),1)="0"),0,IF(AND(BR79&lt;1,LEFT(RIGHT(BR79,2),1)="."),0,""))</f>
        <v/>
      </c>
      <c r="BL91" s="13" t="str">
        <f>IF(BR79&lt;1,"",BM97)</f>
        <v/>
      </c>
      <c r="BM91" s="56"/>
      <c r="BN91" s="8"/>
      <c r="BO91" s="54"/>
      <c r="BP91" s="8"/>
      <c r="BQ91" s="8"/>
      <c r="BR91" s="54"/>
      <c r="BS91" s="54"/>
      <c r="CF91" t="s">
        <v>175</v>
      </c>
      <c r="CG91" t="s">
        <v>1169</v>
      </c>
    </row>
    <row r="92" spans="1:85">
      <c r="B92" s="230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2"/>
      <c r="BC92" s="6" t="s">
        <v>2</v>
      </c>
      <c r="BD92" s="4" t="str">
        <f>IF(OR(BD90="",BD91=""),"",MIN(BD90:BD91))</f>
        <v/>
      </c>
      <c r="BE92" s="4" t="str">
        <f>IF(OR(BE90="",BE91=""),"",MIN(BE90:BE91))</f>
        <v/>
      </c>
      <c r="BF92" s="11" t="str">
        <f>IF(BF80="","",IF(ISERROR(LEN(BF80)-FIND(".",BF80))=TRUE,0,LEN(BF80)-FIND(".",BF80)))</f>
        <v/>
      </c>
      <c r="BG92" s="4" t="str">
        <f>IF(OR(BF80="",BF80=0),"",IF(BD98=BF98,"",IF(AND(BD98&lt;BF98,BH80=ROUNDDOWN($BF80,-INT(LOG10($BF80)))),"0","")))</f>
        <v/>
      </c>
      <c r="BH92" s="6" t="str">
        <f>IF(OR(BN80="",BF80=0),"",IF(BD98=BG98,"",IF(AND(BD98&lt;BG98,BO80=ROUNDDOWN($BN80,-INT(LOG10($BN80)))),"0","")))</f>
        <v/>
      </c>
      <c r="BI92" s="12" t="str">
        <f>IF(AND(BK80&lt;1,LEFT(RIGHT(BK80,2),1)="0"),0,IF(AND(BK80&lt;1,LEFT(RIGHT(BK80,2),1)="."),0,""))</f>
        <v/>
      </c>
      <c r="BJ92" s="6" t="str">
        <f>IF(BK80&lt;1,"",BK98)</f>
        <v/>
      </c>
      <c r="BK92" s="6" t="str">
        <f>IF(AND(BR80&lt;1,LEFT(RIGHT(BR80,2),1)="0"),0,IF(AND(BR80&lt;1,LEFT(RIGHT(BR80,2),1)="."),0,""))</f>
        <v/>
      </c>
      <c r="BL92" s="13" t="str">
        <f>IF(BR80&lt;1,"",BM98)</f>
        <v/>
      </c>
      <c r="BM92" s="56"/>
      <c r="BN92" s="8"/>
      <c r="BO92" s="54"/>
      <c r="BP92" s="8"/>
      <c r="BQ92" s="8"/>
      <c r="BR92" s="54"/>
      <c r="BS92" s="54"/>
      <c r="CF92" t="s">
        <v>176</v>
      </c>
      <c r="CG92" t="s">
        <v>1170</v>
      </c>
    </row>
    <row r="93" spans="1:85">
      <c r="B93" s="230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  <c r="AA93" s="231"/>
      <c r="AB93" s="232"/>
      <c r="BC93" s="8"/>
      <c r="BD93" s="8"/>
      <c r="BE93" s="8"/>
      <c r="BF93" s="31"/>
      <c r="BG93" s="54"/>
      <c r="BH93" s="54"/>
      <c r="BI93" s="8"/>
      <c r="BJ93" s="8"/>
      <c r="BK93" s="55"/>
      <c r="BL93" s="56"/>
      <c r="BM93" s="56"/>
      <c r="BN93" s="8"/>
      <c r="BO93" s="54"/>
      <c r="BP93" s="8"/>
      <c r="BQ93" s="8"/>
      <c r="BR93" s="54"/>
      <c r="BS93" s="54"/>
      <c r="CF93" t="s">
        <v>177</v>
      </c>
      <c r="CG93" t="s">
        <v>1171</v>
      </c>
    </row>
    <row r="94" spans="1:85">
      <c r="B94" s="230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  <c r="AA94" s="231"/>
      <c r="AB94" s="232"/>
      <c r="BI94" t="s">
        <v>18</v>
      </c>
      <c r="BK94" s="9"/>
      <c r="BL94" s="8"/>
      <c r="BM94" s="8"/>
      <c r="BN94" s="8"/>
      <c r="BO94" s="54"/>
      <c r="BP94" s="8"/>
      <c r="BQ94" s="8"/>
      <c r="BR94" s="54"/>
      <c r="BS94" s="54"/>
      <c r="CF94" t="s">
        <v>178</v>
      </c>
      <c r="CG94" t="s">
        <v>1172</v>
      </c>
    </row>
    <row r="95" spans="1:85">
      <c r="B95" s="230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2"/>
      <c r="BC95" s="4" t="s">
        <v>14</v>
      </c>
      <c r="BD95" s="4" t="s">
        <v>3</v>
      </c>
      <c r="BE95" s="4" t="s">
        <v>4</v>
      </c>
      <c r="BF95" s="6" t="s">
        <v>5</v>
      </c>
      <c r="BG95" s="33" t="s">
        <v>8</v>
      </c>
      <c r="BH95" s="4"/>
      <c r="BI95" s="4"/>
      <c r="BJ95" s="33" t="s">
        <v>5</v>
      </c>
      <c r="BK95" s="39"/>
      <c r="BL95" s="33" t="s">
        <v>8</v>
      </c>
      <c r="BM95" s="39"/>
      <c r="BN95" s="8"/>
      <c r="BO95" s="54"/>
      <c r="BP95" s="8"/>
      <c r="BQ95" s="8"/>
      <c r="BR95" s="54"/>
      <c r="BS95" s="54"/>
      <c r="CF95" t="s">
        <v>179</v>
      </c>
      <c r="CG95" t="s">
        <v>1173</v>
      </c>
    </row>
    <row r="96" spans="1:85" ht="14.25" thickBot="1">
      <c r="B96" s="233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5"/>
      <c r="BC96" s="4" t="s">
        <v>0</v>
      </c>
      <c r="BD96" s="4" t="str">
        <f t="shared" ref="BD96:BF98" si="5">IF(OR(BD78="",BD78=0),"",INT(LOG10((BD78))))</f>
        <v/>
      </c>
      <c r="BE96" s="4" t="str">
        <f t="shared" si="5"/>
        <v/>
      </c>
      <c r="BF96" s="4" t="str">
        <f t="shared" si="5"/>
        <v/>
      </c>
      <c r="BG96" s="4" t="str">
        <f>IF(OR(BF78="",BF78=0,BN78=""),"",INT(LOG10((BN78))))</f>
        <v/>
      </c>
      <c r="BH96" s="4" t="s">
        <v>0</v>
      </c>
      <c r="BI96" s="4">
        <v>1</v>
      </c>
      <c r="BJ96" s="4" t="str">
        <f>IF($BF78="","",INT($BF78/$BI96))</f>
        <v/>
      </c>
      <c r="BK96" s="4" t="str">
        <f>IF($BF78="","",IF(OR(AND($BF78=BI96*BJ96,$BJ96&gt;=10),($BF78-BI96*BJ96)&gt;0),"","."&amp;$BF78-BI96*BJ96))</f>
        <v/>
      </c>
      <c r="BL96" s="4" t="str">
        <f>IF($BN78="","",INT($BN78/$BI96))</f>
        <v/>
      </c>
      <c r="BM96" s="4" t="str">
        <f>IF(OR($BF78="",$BN78=""),"",IF(OR(AND($BN78=BI96*BL96,$BL96&gt;=10),($BN78-BI96*BL96)&gt;0),"","."&amp;$BN78-BI96*BL96))</f>
        <v/>
      </c>
      <c r="BN96" s="8"/>
      <c r="BO96" s="54"/>
      <c r="BP96" s="8"/>
      <c r="BQ96" s="8"/>
      <c r="BR96" s="54"/>
      <c r="BS96" s="54"/>
      <c r="CF96" t="s">
        <v>180</v>
      </c>
      <c r="CG96" t="s">
        <v>1174</v>
      </c>
    </row>
    <row r="97" spans="1:85">
      <c r="D97" s="85"/>
      <c r="E97" s="85"/>
      <c r="F97" s="85"/>
      <c r="G97" s="85"/>
      <c r="H97" s="8"/>
      <c r="BC97" s="4" t="s">
        <v>1</v>
      </c>
      <c r="BD97" s="4" t="str">
        <f t="shared" si="5"/>
        <v/>
      </c>
      <c r="BE97" s="4" t="str">
        <f t="shared" si="5"/>
        <v/>
      </c>
      <c r="BF97" s="4" t="str">
        <f t="shared" si="5"/>
        <v/>
      </c>
      <c r="BG97" s="4" t="str">
        <f>IF(OR(BF79="",BF79=0,BN79=""),"",INT(LOG10((BN79))))</f>
        <v/>
      </c>
      <c r="BH97" s="4" t="s">
        <v>1</v>
      </c>
      <c r="BI97" s="4">
        <v>1</v>
      </c>
      <c r="BJ97" s="4" t="str">
        <f>IF($BF79="","",INT($BF79/$BI97))</f>
        <v/>
      </c>
      <c r="BK97" s="4" t="str">
        <f>IF($BF79="","",IF(OR(AND($BF79=BI97*BJ97,$BJ97&gt;=10),($BF79-BI97*BJ97)&gt;0),"","."&amp;$BF79-BI97*BJ97))</f>
        <v/>
      </c>
      <c r="BL97" s="4" t="str">
        <f>IF($BN79="","",INT($BN79/$BI97))</f>
        <v/>
      </c>
      <c r="BM97" s="4" t="str">
        <f>IF(OR($BF79="",BN79=""),"",IF(OR(AND($BN79=BI97*BL97,$BL97&gt;=10),($BN79-BI97*BL97)&gt;0),"","."&amp;$BN79-BI97*BL97))</f>
        <v/>
      </c>
      <c r="BN97" s="8"/>
      <c r="BO97" s="54"/>
      <c r="BP97" s="8"/>
      <c r="BQ97" s="8"/>
      <c r="BR97" s="54"/>
      <c r="BS97" s="54"/>
      <c r="CF97" t="s">
        <v>181</v>
      </c>
      <c r="CG97" t="s">
        <v>1175</v>
      </c>
    </row>
    <row r="98" spans="1:85" ht="18.75" customHeight="1">
      <c r="A98" s="236" t="s">
        <v>2041</v>
      </c>
      <c r="B98" s="236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95" t="s">
        <v>2047</v>
      </c>
      <c r="P98" s="295"/>
      <c r="Q98" s="295"/>
      <c r="R98" s="238">
        <v>5</v>
      </c>
      <c r="S98" s="238"/>
      <c r="T98" s="217" t="s">
        <v>154</v>
      </c>
      <c r="U98" s="217"/>
      <c r="V98" s="217"/>
      <c r="W98" s="217"/>
      <c r="X98" s="217"/>
      <c r="Y98" s="310" t="s">
        <v>155</v>
      </c>
      <c r="Z98" s="240" t="s">
        <v>2047</v>
      </c>
      <c r="AA98" s="240"/>
      <c r="AB98" s="311">
        <v>6</v>
      </c>
      <c r="AC98" s="311"/>
      <c r="AD98" s="217" t="s">
        <v>1050</v>
      </c>
      <c r="AE98" s="217"/>
      <c r="AF98" s="217"/>
      <c r="AG98" s="217"/>
      <c r="AH98" s="217"/>
      <c r="AI98" s="217"/>
      <c r="AJ98" s="217"/>
      <c r="AK98" s="217"/>
      <c r="AL98" s="283" t="s">
        <v>156</v>
      </c>
      <c r="AM98" s="284"/>
      <c r="AN98" s="284"/>
      <c r="AO98" s="285"/>
      <c r="AP98" s="289" t="s">
        <v>157</v>
      </c>
      <c r="AQ98" s="209"/>
      <c r="AR98" s="209"/>
      <c r="AS98" s="291">
        <v>6</v>
      </c>
      <c r="AT98" s="291"/>
      <c r="AU98" s="209" t="s">
        <v>1023</v>
      </c>
      <c r="AV98" s="211" t="s">
        <v>2053</v>
      </c>
      <c r="AW98" s="211"/>
      <c r="AX98" s="209" t="s">
        <v>1024</v>
      </c>
      <c r="AY98" s="209" t="s">
        <v>2054</v>
      </c>
      <c r="AZ98" s="209"/>
      <c r="BA98" s="215" t="s">
        <v>1025</v>
      </c>
      <c r="BB98" s="89">
        <v>1</v>
      </c>
      <c r="BC98" s="6" t="s">
        <v>2</v>
      </c>
      <c r="BD98" s="4" t="str">
        <f t="shared" si="5"/>
        <v/>
      </c>
      <c r="BE98" s="4" t="str">
        <f t="shared" si="5"/>
        <v/>
      </c>
      <c r="BF98" s="4" t="str">
        <f t="shared" si="5"/>
        <v/>
      </c>
      <c r="BH98" s="6" t="s">
        <v>2</v>
      </c>
      <c r="BI98" s="4">
        <v>1</v>
      </c>
      <c r="BJ98" s="4" t="str">
        <f>IF(OR($BF80="",$BF80="不要"),"",INT($BF80/$BI98))</f>
        <v/>
      </c>
      <c r="BK98" s="4" t="str">
        <f>IF(OR($BF80="",$BF80="不要"),"",IF(OR(AND($BF80=BI98*BJ98,$BJ98&gt;=10),($BF80-BI98*BJ98)&gt;0),"","."&amp;$BF80-BI98*BJ98))</f>
        <v/>
      </c>
      <c r="BL98" s="4" t="str">
        <f>IF(OR($BF80="",$BF80="不要",BN80=""),"",INT($BN80/$BI98))</f>
        <v/>
      </c>
      <c r="BM98" s="4" t="str">
        <f>IF(OR($BF80="",$BF80="不要",BR80=""),"",IF(OR(AND($BR80=BI98*BL98,$BL98&gt;=10),($BR80-BI98*BL98)&gt;0),"","."&amp;$BR80-BI98*BL98))</f>
        <v/>
      </c>
      <c r="CF98" t="s">
        <v>182</v>
      </c>
      <c r="CG98" t="s">
        <v>1176</v>
      </c>
    </row>
    <row r="99" spans="1:85" ht="18.75" customHeight="1">
      <c r="A99" s="236"/>
      <c r="B99" s="236"/>
      <c r="C99" s="236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236"/>
      <c r="O99" s="295"/>
      <c r="P99" s="295"/>
      <c r="Q99" s="295"/>
      <c r="R99" s="238"/>
      <c r="S99" s="238"/>
      <c r="T99" s="217"/>
      <c r="U99" s="217"/>
      <c r="V99" s="217"/>
      <c r="W99" s="217"/>
      <c r="X99" s="217"/>
      <c r="Y99" s="310"/>
      <c r="Z99" s="240"/>
      <c r="AA99" s="240"/>
      <c r="AB99" s="311"/>
      <c r="AC99" s="311"/>
      <c r="AD99" s="217"/>
      <c r="AE99" s="217"/>
      <c r="AF99" s="217"/>
      <c r="AG99" s="217"/>
      <c r="AH99" s="217"/>
      <c r="AI99" s="217"/>
      <c r="AJ99" s="217"/>
      <c r="AK99" s="217"/>
      <c r="AL99" s="286"/>
      <c r="AM99" s="287"/>
      <c r="AN99" s="287"/>
      <c r="AO99" s="288"/>
      <c r="AP99" s="328"/>
      <c r="AQ99" s="309"/>
      <c r="AR99" s="309"/>
      <c r="AS99" s="329"/>
      <c r="AT99" s="329"/>
      <c r="AU99" s="309"/>
      <c r="AV99" s="330"/>
      <c r="AW99" s="330"/>
      <c r="AX99" s="309"/>
      <c r="AY99" s="309"/>
      <c r="AZ99" s="309"/>
      <c r="BA99" s="312"/>
      <c r="BB99" s="89">
        <v>1</v>
      </c>
      <c r="BC99" s="8"/>
      <c r="BD99" s="8"/>
      <c r="BE99" s="8"/>
      <c r="BF99" s="31"/>
      <c r="BG99" s="54"/>
      <c r="BH99" s="54"/>
      <c r="BI99" s="8"/>
      <c r="BJ99" s="8"/>
      <c r="BK99" s="55"/>
      <c r="BL99" s="56"/>
      <c r="BM99" s="56"/>
      <c r="CF99" t="s">
        <v>183</v>
      </c>
      <c r="CG99" t="s">
        <v>1177</v>
      </c>
    </row>
    <row r="100" spans="1:85" ht="13.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1"/>
      <c r="P100" s="91"/>
      <c r="Q100" s="91"/>
      <c r="R100" s="92"/>
      <c r="S100" s="92"/>
      <c r="T100" s="80"/>
      <c r="U100" s="80"/>
      <c r="V100" s="80"/>
      <c r="W100" s="80"/>
      <c r="X100" s="80"/>
      <c r="Y100" s="82"/>
      <c r="Z100" s="83"/>
      <c r="AA100" s="83"/>
      <c r="AB100" s="84"/>
      <c r="AC100" s="84"/>
      <c r="AD100" s="80"/>
      <c r="AE100" s="80"/>
      <c r="AF100" s="80"/>
      <c r="AG100" s="80"/>
      <c r="AH100" s="80"/>
      <c r="AI100" s="80"/>
      <c r="AJ100" s="80"/>
      <c r="AK100" s="80"/>
      <c r="AL100" s="97"/>
      <c r="AM100" s="97"/>
      <c r="AN100" s="97"/>
      <c r="AO100" s="97"/>
      <c r="AP100" s="98"/>
      <c r="AQ100" s="98"/>
      <c r="AR100" s="98"/>
      <c r="AS100" s="99"/>
      <c r="AT100" s="99"/>
      <c r="AU100" s="98"/>
      <c r="AV100" s="100"/>
      <c r="AW100" s="100"/>
      <c r="AX100" s="98"/>
      <c r="AY100" s="98"/>
      <c r="AZ100" s="98"/>
      <c r="BA100" s="98"/>
      <c r="BB100" s="89">
        <v>1</v>
      </c>
      <c r="BC100" s="8"/>
      <c r="BD100" s="8"/>
      <c r="BE100" s="8"/>
      <c r="BF100" s="31"/>
      <c r="BG100" s="54"/>
      <c r="BH100" s="54"/>
      <c r="BI100" s="8"/>
      <c r="BJ100" s="8"/>
      <c r="BK100" s="55"/>
      <c r="BL100" s="56"/>
      <c r="BM100" s="56"/>
      <c r="CF100" t="s">
        <v>184</v>
      </c>
      <c r="CG100" t="s">
        <v>1178</v>
      </c>
    </row>
    <row r="101" spans="1:85" ht="13.5" customHeight="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1"/>
      <c r="P101" s="91"/>
      <c r="Q101" s="91"/>
      <c r="R101" s="92"/>
      <c r="S101" s="92"/>
      <c r="T101" s="80"/>
      <c r="U101" s="80"/>
      <c r="V101" s="80"/>
      <c r="W101" s="80"/>
      <c r="X101" s="80"/>
      <c r="Y101" s="82"/>
      <c r="Z101" s="83"/>
      <c r="AA101" s="83"/>
      <c r="AB101" s="84"/>
      <c r="AC101" s="84"/>
      <c r="AD101" s="80"/>
      <c r="AE101" s="80"/>
      <c r="AF101" s="80"/>
      <c r="AG101" s="80"/>
      <c r="AH101" s="80"/>
      <c r="AI101" s="80"/>
      <c r="AJ101" s="80"/>
      <c r="AK101" s="80"/>
      <c r="AL101" s="97"/>
      <c r="AM101" s="97"/>
      <c r="AN101" s="97"/>
      <c r="AO101" s="97"/>
      <c r="AP101" s="98"/>
      <c r="AQ101" s="98"/>
      <c r="AR101" s="98"/>
      <c r="AS101" s="99"/>
      <c r="AT101" s="99"/>
      <c r="AU101" s="98"/>
      <c r="AV101" s="100"/>
      <c r="AW101" s="100"/>
      <c r="AX101" s="98"/>
      <c r="AY101" s="98"/>
      <c r="AZ101" s="98"/>
      <c r="BA101" s="98"/>
      <c r="BB101" s="89">
        <v>1</v>
      </c>
      <c r="BC101" s="8"/>
      <c r="BD101" s="8"/>
      <c r="BE101" s="8"/>
      <c r="BF101" s="31"/>
      <c r="BG101" s="54"/>
      <c r="BH101" s="54"/>
      <c r="BI101" s="8"/>
      <c r="BJ101" s="8"/>
      <c r="BK101" s="55"/>
      <c r="BL101" s="56"/>
      <c r="BM101" s="56"/>
      <c r="CF101" t="s">
        <v>185</v>
      </c>
      <c r="CG101" t="s">
        <v>1179</v>
      </c>
    </row>
    <row r="102" spans="1:85" ht="13.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89">
        <v>1</v>
      </c>
      <c r="BC102" s="8"/>
      <c r="BD102" s="8"/>
      <c r="BE102" s="8"/>
      <c r="BF102" s="31"/>
      <c r="BG102" s="54"/>
      <c r="BH102" s="54"/>
      <c r="BI102" s="8"/>
      <c r="BJ102" s="8"/>
      <c r="BK102" s="55"/>
      <c r="BL102" s="56"/>
      <c r="BM102" s="56"/>
      <c r="CF102" t="s">
        <v>186</v>
      </c>
      <c r="CG102" t="s">
        <v>1180</v>
      </c>
    </row>
    <row r="103" spans="1:85" ht="13.5" customHeight="1">
      <c r="A103" s="180" t="s">
        <v>1026</v>
      </c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89">
        <v>1</v>
      </c>
      <c r="BC103" s="4"/>
      <c r="BD103" s="4" t="s">
        <v>29</v>
      </c>
      <c r="BE103" s="4" t="s">
        <v>10</v>
      </c>
      <c r="BF103" s="31"/>
      <c r="BG103" s="54"/>
      <c r="BH103" s="54"/>
      <c r="BI103" s="8"/>
      <c r="BJ103" s="8"/>
      <c r="BK103" s="55"/>
      <c r="BL103" s="56"/>
      <c r="BM103" s="56"/>
      <c r="CF103" t="s">
        <v>187</v>
      </c>
      <c r="CG103" t="s">
        <v>1181</v>
      </c>
    </row>
    <row r="104" spans="1:85" ht="13.5" customHeight="1" thickBot="1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8"/>
      <c r="S104" s="8"/>
      <c r="T104" s="8"/>
      <c r="U104" s="8"/>
      <c r="V104" s="8"/>
      <c r="W104" s="8"/>
      <c r="X104" s="8"/>
      <c r="Y104" s="8"/>
      <c r="Z104" s="8"/>
      <c r="AA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9">
        <v>1</v>
      </c>
      <c r="BC104" s="4" t="s">
        <v>0</v>
      </c>
      <c r="BD104" s="4" t="str">
        <f>IF(Y87="","",IF(Y87&lt;=20,Y87,20))</f>
        <v/>
      </c>
      <c r="BE104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3),"",IF(VLOOKUP($B$20,$BU$3:$BW$21,2,0)="",BD104,VLOOKUP($B$20,$BU$3:$BW$21,2,0))))))</f>
        <v/>
      </c>
      <c r="BF104" s="16"/>
      <c r="BL104" t="str">
        <f>IF(BF80="","",IF(AND($BD$8=TRUE,$BD$9=TRUE),"&lt;"&amp;BG80,IF(AND($BF$8=TRUE,$BF$9=TRUE),BK80,IF(AND($BE$8=TRUE,$BE$9=TRUE),BJ80,IF(AND($BD$8=FALSE,$BD$9=TRUE),BL78,IF(AND($BD$8=TRUE,$BD$9=FALSE),BL79,""))))))</f>
        <v/>
      </c>
      <c r="CF104" t="s">
        <v>188</v>
      </c>
      <c r="CG104" t="s">
        <v>1182</v>
      </c>
    </row>
    <row r="105" spans="1:85" ht="13.5" customHeight="1">
      <c r="A105" s="153" t="s">
        <v>51</v>
      </c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6" t="str">
        <f>IF($I$16="","",$I$16)</f>
        <v/>
      </c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81"/>
      <c r="BB105" s="89">
        <v>1</v>
      </c>
      <c r="BC105" s="4" t="s">
        <v>1</v>
      </c>
      <c r="BD105" s="4" t="str">
        <f>IF(Y88="","",IF(Y88&lt;=20,Y88,20))</f>
        <v/>
      </c>
      <c r="BE105" s="4" t="str">
        <f>IF($B$20="選択してください","",IF(VLOOKUP($B$20,$BU$3:$BW$21,3,0)="",BD105,VLOOKUP($B$20,$BU$3:$BW$21,3,0)))</f>
        <v/>
      </c>
      <c r="BF105" s="8"/>
      <c r="BG105">
        <f>IF(BD78&lt;BF78,"",1)</f>
        <v>1</v>
      </c>
      <c r="CF105" t="s">
        <v>189</v>
      </c>
      <c r="CG105" t="s">
        <v>1183</v>
      </c>
    </row>
    <row r="106" spans="1:85" ht="13.5" customHeight="1" thickBot="1">
      <c r="A106" s="153"/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8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  <c r="AR106" s="159"/>
      <c r="AS106" s="159"/>
      <c r="AT106" s="159"/>
      <c r="AU106" s="184"/>
      <c r="BB106" s="89">
        <v>1</v>
      </c>
      <c r="CF106" t="s">
        <v>190</v>
      </c>
      <c r="CG106" t="s">
        <v>1184</v>
      </c>
    </row>
    <row r="107" spans="1:85" ht="13.5" customHeight="1">
      <c r="A107" s="153" t="s">
        <v>52</v>
      </c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6" t="str">
        <f>IF($I$15="","",$I$15)</f>
        <v/>
      </c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157"/>
      <c r="AQ107" s="157"/>
      <c r="AR107" s="157"/>
      <c r="AS107" s="157"/>
      <c r="AT107" s="157"/>
      <c r="AU107" s="181"/>
      <c r="BB107" s="89">
        <v>1</v>
      </c>
      <c r="BC107" s="4"/>
      <c r="BD107" s="4" t="s">
        <v>2016</v>
      </c>
      <c r="BE107" s="4" t="s">
        <v>2017</v>
      </c>
      <c r="CF107" t="s">
        <v>191</v>
      </c>
      <c r="CG107" t="s">
        <v>1185</v>
      </c>
    </row>
    <row r="108" spans="1:85" ht="13.5" customHeight="1" thickBot="1">
      <c r="A108" s="153"/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8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  <c r="AR108" s="159"/>
      <c r="AS108" s="159"/>
      <c r="AT108" s="159"/>
      <c r="AU108" s="184"/>
      <c r="BB108" s="89">
        <v>1</v>
      </c>
      <c r="BC108" s="4" t="s">
        <v>2012</v>
      </c>
      <c r="BD108" s="69" t="str">
        <f>IF(OR(R81="",U81=""),"",R81&amp;":"&amp;U81)</f>
        <v/>
      </c>
      <c r="BE108" s="4" t="str">
        <f>IF(OR(X81="",AA81=""),"",X81&amp;":"&amp;AA81)</f>
        <v/>
      </c>
      <c r="BF108" s="65" t="str">
        <f>IF(OR(BD108="",BE108=""),"",IF((BE108-BD108)&lt;0,"-",BE108-BD108))</f>
        <v/>
      </c>
      <c r="CF108" t="s">
        <v>192</v>
      </c>
      <c r="CG108" t="s">
        <v>1186</v>
      </c>
    </row>
    <row r="109" spans="1:85" ht="13.5" customHeight="1">
      <c r="A109" s="153" t="s">
        <v>1049</v>
      </c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6" t="str">
        <f>IF(OR($I$13="郵便番号を入力後、区町名を確認してください",$I$13="郵便番号の入力を確認してください",$I$14="",$I$12="",$M$12=""),"",$I$13&amp;$I$14)</f>
        <v/>
      </c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81"/>
      <c r="BB109" s="89">
        <v>1</v>
      </c>
      <c r="BC109" s="4" t="s">
        <v>2013</v>
      </c>
      <c r="BD109" s="69" t="str">
        <f>IF(OR(R82="",U82=""),"",R82&amp;":"&amp;U82)</f>
        <v/>
      </c>
      <c r="BE109" s="4" t="str">
        <f>IF(OR(X82="",AA82=""),"",X82&amp;":"&amp;AA82)</f>
        <v/>
      </c>
      <c r="BF109" s="65" t="str">
        <f>IF(OR(BD109="",BE109=""),"",IF((BE109-BD109)&lt;0,"-",BE109-BD109))</f>
        <v/>
      </c>
      <c r="BN109" s="8"/>
      <c r="CF109" t="s">
        <v>193</v>
      </c>
      <c r="CG109" t="s">
        <v>1187</v>
      </c>
    </row>
    <row r="110" spans="1:85" ht="13.5" customHeight="1" thickBot="1">
      <c r="A110" s="153"/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8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59"/>
      <c r="AL110" s="159"/>
      <c r="AM110" s="159"/>
      <c r="AN110" s="159"/>
      <c r="AO110" s="159"/>
      <c r="AP110" s="159"/>
      <c r="AQ110" s="159"/>
      <c r="AR110" s="159"/>
      <c r="AS110" s="159"/>
      <c r="AT110" s="159"/>
      <c r="AU110" s="184"/>
      <c r="BB110" s="89">
        <v>1</v>
      </c>
      <c r="BN110" s="8"/>
      <c r="CF110" t="s">
        <v>194</v>
      </c>
      <c r="CG110" t="s">
        <v>1188</v>
      </c>
    </row>
    <row r="111" spans="1:85" ht="13.5" customHeight="1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BB111" s="89">
        <v>1</v>
      </c>
      <c r="BN111" s="8"/>
      <c r="CF111" t="s">
        <v>195</v>
      </c>
      <c r="CG111" t="s">
        <v>1189</v>
      </c>
    </row>
    <row r="112" spans="1:85" ht="13.5" customHeight="1">
      <c r="M112" s="8"/>
      <c r="N112" s="8"/>
      <c r="O112" s="8"/>
      <c r="AC112" s="16"/>
      <c r="AD112" s="16"/>
      <c r="AE112" s="16"/>
      <c r="AF112" s="1"/>
      <c r="AG112" s="1"/>
      <c r="AH112" s="1"/>
      <c r="AI112" s="1"/>
      <c r="AJ112" s="1"/>
      <c r="AK112" s="1"/>
      <c r="AL112" s="1"/>
      <c r="AM112" s="1"/>
      <c r="AN112" s="16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89">
        <v>1</v>
      </c>
      <c r="BN112" s="8"/>
      <c r="CF112" t="s">
        <v>196</v>
      </c>
      <c r="CG112" t="s">
        <v>1190</v>
      </c>
    </row>
    <row r="113" spans="1:85" ht="13.5" customHeight="1">
      <c r="A113" s="180" t="s">
        <v>1027</v>
      </c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AC113" s="16"/>
      <c r="AD113" s="16"/>
      <c r="AE113" s="16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89">
        <v>1</v>
      </c>
      <c r="BC113" s="4"/>
      <c r="BD113" s="4" t="s">
        <v>3</v>
      </c>
      <c r="BE113" s="4" t="s">
        <v>4</v>
      </c>
      <c r="BN113" s="8"/>
      <c r="CF113" t="s">
        <v>197</v>
      </c>
      <c r="CG113" t="s">
        <v>1191</v>
      </c>
    </row>
    <row r="114" spans="1:85" ht="13.5" customHeight="1" thickBot="1">
      <c r="A114" s="180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AC114" s="16"/>
      <c r="AD114" s="16"/>
      <c r="AE114" s="16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89">
        <v>1</v>
      </c>
      <c r="BC114" s="4" t="s">
        <v>0</v>
      </c>
      <c r="BD114" s="4" t="str">
        <f>IF(H87="","",H87)</f>
        <v/>
      </c>
      <c r="BE114" s="4" t="str">
        <f>IF(M87="","",M87)</f>
        <v/>
      </c>
      <c r="BF114" t="str">
        <f>IF(OR(BD114="",BE114=""),"",BE114-BD114)</f>
        <v/>
      </c>
      <c r="BN114" s="8"/>
      <c r="CF114" t="s">
        <v>198</v>
      </c>
      <c r="CG114" t="s">
        <v>1192</v>
      </c>
    </row>
    <row r="115" spans="1:85" ht="13.5" customHeight="1">
      <c r="A115" s="153" t="s">
        <v>31</v>
      </c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6" t="str">
        <f>IF($B$20="選択してください","",$B$20)</f>
        <v/>
      </c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7"/>
      <c r="AL115" s="157"/>
      <c r="AM115" s="157"/>
      <c r="AN115" s="18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89">
        <v>1</v>
      </c>
      <c r="BC115" s="4" t="s">
        <v>1</v>
      </c>
      <c r="BD115" s="4" t="str">
        <f>IF(H88="","",H88)</f>
        <v/>
      </c>
      <c r="BE115" s="4" t="str">
        <f>IF(M88="","",M88)</f>
        <v/>
      </c>
      <c r="BF115" t="str">
        <f>IF(OR(BD115="",BE115=""),"",BE115-BD115)</f>
        <v/>
      </c>
      <c r="BN115" s="8"/>
      <c r="CF115" t="s">
        <v>199</v>
      </c>
      <c r="CG115" t="s">
        <v>1193</v>
      </c>
    </row>
    <row r="116" spans="1:85" ht="13.5" customHeight="1" thickBot="1">
      <c r="A116" s="153"/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8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59"/>
      <c r="AJ116" s="159"/>
      <c r="AK116" s="159"/>
      <c r="AL116" s="159"/>
      <c r="AM116" s="159"/>
      <c r="AN116" s="184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89">
        <v>1</v>
      </c>
      <c r="BN116" s="8"/>
      <c r="CF116" t="s">
        <v>200</v>
      </c>
      <c r="CG116" t="s">
        <v>1194</v>
      </c>
    </row>
    <row r="117" spans="1:85" ht="13.5" customHeight="1">
      <c r="A117" s="153" t="s">
        <v>2045</v>
      </c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6" t="str">
        <f>IF($V$20="","",$V$20)</f>
        <v/>
      </c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  <c r="AL117" s="157"/>
      <c r="AM117" s="157"/>
      <c r="AN117" s="18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89">
        <v>1</v>
      </c>
      <c r="BC117" s="8"/>
      <c r="BD117" s="8"/>
      <c r="BN117" s="8"/>
      <c r="CF117" t="s">
        <v>201</v>
      </c>
      <c r="CG117" t="s">
        <v>1195</v>
      </c>
    </row>
    <row r="118" spans="1:85" ht="13.5" customHeight="1" thickBot="1">
      <c r="A118" s="153"/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8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159"/>
      <c r="AK118" s="159"/>
      <c r="AL118" s="159"/>
      <c r="AM118" s="159"/>
      <c r="AN118" s="184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89">
        <v>1</v>
      </c>
      <c r="BC118" s="8"/>
      <c r="BD118" s="8"/>
      <c r="BN118" s="8"/>
      <c r="CF118" t="s">
        <v>202</v>
      </c>
      <c r="CG118" t="s">
        <v>1196</v>
      </c>
    </row>
    <row r="119" spans="1:85" ht="13.5" customHeight="1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89">
        <v>1</v>
      </c>
      <c r="BH119" s="8"/>
      <c r="BI119" s="8"/>
      <c r="BJ119" s="8"/>
      <c r="CF119" t="s">
        <v>203</v>
      </c>
      <c r="CG119" t="s">
        <v>1197</v>
      </c>
    </row>
    <row r="120" spans="1:85" ht="13.5" customHeight="1">
      <c r="A120" s="19"/>
      <c r="B120" s="18"/>
      <c r="C120" s="18"/>
      <c r="D120" s="18"/>
      <c r="E120" s="18"/>
      <c r="F120" s="18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89">
        <v>1</v>
      </c>
      <c r="BH120" s="8"/>
      <c r="BI120" s="8"/>
      <c r="BJ120" s="8"/>
      <c r="CF120" t="s">
        <v>204</v>
      </c>
      <c r="CG120" t="s">
        <v>1198</v>
      </c>
    </row>
    <row r="121" spans="1:85" ht="13.5" customHeight="1">
      <c r="A121" s="180" t="s">
        <v>1029</v>
      </c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89">
        <v>1</v>
      </c>
      <c r="BH121" s="8"/>
      <c r="BI121" s="8"/>
      <c r="BJ121" s="8"/>
      <c r="CF121" t="s">
        <v>205</v>
      </c>
      <c r="CG121" t="s">
        <v>1199</v>
      </c>
    </row>
    <row r="122" spans="1:85" ht="13.5" customHeight="1" thickBot="1">
      <c r="A122" s="180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89">
        <v>1</v>
      </c>
      <c r="BI122" s="7"/>
      <c r="CF122" t="s">
        <v>206</v>
      </c>
      <c r="CG122" t="s">
        <v>1200</v>
      </c>
    </row>
    <row r="123" spans="1:85" ht="13.5" customHeight="1">
      <c r="A123" s="153" t="s">
        <v>2046</v>
      </c>
      <c r="B123" s="153"/>
      <c r="C123" s="153"/>
      <c r="D123" s="153"/>
      <c r="E123" s="153"/>
      <c r="F123" s="153"/>
      <c r="G123" s="153"/>
      <c r="H123" s="156" t="str">
        <f>IF(B26="","",B26)</f>
        <v/>
      </c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8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89">
        <v>1</v>
      </c>
      <c r="BI123" s="7"/>
      <c r="CF123" t="s">
        <v>207</v>
      </c>
      <c r="CG123" t="s">
        <v>1201</v>
      </c>
    </row>
    <row r="124" spans="1:85" ht="13.5" customHeight="1" thickBot="1">
      <c r="A124" s="153"/>
      <c r="B124" s="153"/>
      <c r="C124" s="153"/>
      <c r="D124" s="153"/>
      <c r="E124" s="153"/>
      <c r="F124" s="153"/>
      <c r="G124" s="153"/>
      <c r="H124" s="158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84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89">
        <v>1</v>
      </c>
      <c r="BG124" s="8"/>
      <c r="BH124" s="8"/>
      <c r="BI124" s="8"/>
      <c r="BJ124" s="8"/>
      <c r="BK124" s="8"/>
      <c r="CF124" t="s">
        <v>208</v>
      </c>
      <c r="CG124" t="s">
        <v>1202</v>
      </c>
    </row>
    <row r="125" spans="1:85" ht="13.5" customHeight="1">
      <c r="A125" s="153" t="s">
        <v>1030</v>
      </c>
      <c r="B125" s="153"/>
      <c r="C125" s="153"/>
      <c r="D125" s="153"/>
      <c r="E125" s="153"/>
      <c r="F125" s="153"/>
      <c r="G125" s="153"/>
      <c r="H125" s="156" t="str">
        <f>IF(OR($V$20="",AK31=""),"",$V$20&amp;"　"&amp;AK31)</f>
        <v/>
      </c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  <c r="AF125" s="157"/>
      <c r="AG125" s="157"/>
      <c r="AH125" s="157"/>
      <c r="AI125" s="157"/>
      <c r="AJ125" s="181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89">
        <v>1</v>
      </c>
      <c r="BG125" s="8"/>
      <c r="BH125" s="8"/>
      <c r="BI125" s="8"/>
      <c r="BJ125" s="8"/>
      <c r="BK125" s="8"/>
      <c r="CF125" t="s">
        <v>209</v>
      </c>
      <c r="CG125" t="s">
        <v>1203</v>
      </c>
    </row>
    <row r="126" spans="1:85" ht="13.5" customHeight="1" thickBot="1">
      <c r="A126" s="153"/>
      <c r="B126" s="153"/>
      <c r="C126" s="153"/>
      <c r="D126" s="153"/>
      <c r="E126" s="153"/>
      <c r="F126" s="153"/>
      <c r="G126" s="153"/>
      <c r="H126" s="158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84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17"/>
      <c r="AX126" s="2"/>
      <c r="AY126" s="2"/>
      <c r="AZ126" s="2"/>
      <c r="BA126" s="2"/>
      <c r="BB126" s="89">
        <v>1</v>
      </c>
      <c r="BG126" s="8"/>
      <c r="BH126" s="8"/>
      <c r="BI126" s="8"/>
      <c r="BJ126" s="8"/>
      <c r="BK126" s="8"/>
      <c r="CF126" t="s">
        <v>210</v>
      </c>
      <c r="CG126" t="s">
        <v>1204</v>
      </c>
    </row>
    <row r="127" spans="1:85" ht="13.5" customHeight="1">
      <c r="A127" s="81"/>
      <c r="B127" s="81"/>
      <c r="C127" s="81"/>
      <c r="D127" s="81"/>
      <c r="E127" s="81"/>
      <c r="F127" s="81"/>
      <c r="G127" s="81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17"/>
      <c r="AX127" s="2"/>
      <c r="AY127" s="2"/>
      <c r="AZ127" s="2"/>
      <c r="BA127" s="2"/>
      <c r="BB127" s="89">
        <v>1</v>
      </c>
      <c r="BG127" s="8"/>
      <c r="BH127" s="8"/>
      <c r="BI127" s="8"/>
      <c r="BJ127" s="8"/>
      <c r="BK127" s="8"/>
      <c r="CF127" t="s">
        <v>211</v>
      </c>
      <c r="CG127" t="s">
        <v>1205</v>
      </c>
    </row>
    <row r="128" spans="1:85" ht="13.5" customHeight="1">
      <c r="A128" s="85"/>
      <c r="B128" s="85"/>
      <c r="C128" s="85"/>
      <c r="D128" s="85"/>
      <c r="E128" s="85"/>
      <c r="F128" s="85"/>
      <c r="G128" s="85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17"/>
      <c r="AB128" s="17"/>
      <c r="AC128" s="17"/>
      <c r="AD128" s="17"/>
      <c r="AE128" s="17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89">
        <v>1</v>
      </c>
      <c r="BG128" s="8"/>
      <c r="BH128" s="8"/>
      <c r="BI128" s="8"/>
      <c r="BJ128" s="8"/>
      <c r="BK128" s="8"/>
      <c r="CF128" t="s">
        <v>212</v>
      </c>
      <c r="CG128" t="s">
        <v>1206</v>
      </c>
    </row>
    <row r="129" spans="1:85" ht="13.5" customHeight="1" thickBot="1">
      <c r="B129" s="16"/>
      <c r="C129" s="16"/>
      <c r="D129" s="16"/>
      <c r="E129" s="16"/>
      <c r="F129" s="16"/>
      <c r="G129" s="16"/>
      <c r="I129" s="16"/>
      <c r="J129" s="124" t="s">
        <v>1033</v>
      </c>
      <c r="K129" s="124"/>
      <c r="L129" s="124"/>
      <c r="M129" s="124"/>
      <c r="N129" s="124"/>
      <c r="O129" s="124"/>
      <c r="P129" s="124"/>
      <c r="Q129" s="124"/>
      <c r="R129" s="124" t="s">
        <v>1046</v>
      </c>
      <c r="S129" s="124"/>
      <c r="T129" s="124"/>
      <c r="U129" s="124"/>
      <c r="V129" s="124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6"/>
      <c r="AT129" s="16"/>
      <c r="AU129" s="16"/>
      <c r="AV129" s="16"/>
      <c r="AW129" s="16"/>
      <c r="AX129" s="16"/>
      <c r="AY129" s="16"/>
      <c r="AZ129" s="16"/>
      <c r="BA129" s="1"/>
      <c r="BB129" s="89">
        <v>1</v>
      </c>
      <c r="BG129" s="8"/>
      <c r="BH129" s="8"/>
      <c r="BI129" s="8"/>
      <c r="BJ129" s="8"/>
      <c r="BK129" s="8"/>
      <c r="CF129" t="s">
        <v>213</v>
      </c>
      <c r="CG129" t="s">
        <v>1207</v>
      </c>
    </row>
    <row r="130" spans="1:85" ht="13.5" customHeight="1">
      <c r="A130" s="194" t="s">
        <v>2043</v>
      </c>
      <c r="B130" s="195"/>
      <c r="C130" s="195"/>
      <c r="D130" s="195"/>
      <c r="E130" s="195"/>
      <c r="F130" s="195"/>
      <c r="G130" s="195"/>
      <c r="H130" s="195"/>
      <c r="I130" s="196"/>
      <c r="J130" s="160" t="str">
        <f>IF(L130="","",IF(BE10=TRUE,"(",""))</f>
        <v/>
      </c>
      <c r="K130" s="161"/>
      <c r="L130" s="157" t="str">
        <f>IF(OR(H37="",H38="",M37="",M38="",Y37="",Y38="",B20="選択してください"),"",BS5)</f>
        <v/>
      </c>
      <c r="M130" s="157"/>
      <c r="N130" s="157"/>
      <c r="O130" s="157"/>
      <c r="P130" s="164" t="str">
        <f>IF(L130="","",IF(BE10=TRUE,")",""))</f>
        <v/>
      </c>
      <c r="Q130" s="165"/>
      <c r="R130" s="147" t="s">
        <v>1051</v>
      </c>
      <c r="S130" s="148"/>
      <c r="T130" s="148"/>
      <c r="U130" s="148"/>
      <c r="V130" s="149"/>
      <c r="W130" s="16"/>
      <c r="X130" s="16"/>
      <c r="Y130" s="200" t="s">
        <v>1038</v>
      </c>
      <c r="Z130" s="189"/>
      <c r="AA130" s="189"/>
      <c r="AB130" s="189"/>
      <c r="AC130" s="189"/>
      <c r="AD130" s="189"/>
      <c r="AE130" s="189"/>
      <c r="AF130" s="189"/>
      <c r="AG130" s="189"/>
      <c r="AH130" s="201"/>
      <c r="AI130" s="203" t="str">
        <f>IF(AC31="","",AC31)</f>
        <v/>
      </c>
      <c r="AJ130" s="204"/>
      <c r="AK130" s="204"/>
      <c r="AL130" s="204"/>
      <c r="AM130" s="204"/>
      <c r="AN130" s="204"/>
      <c r="AO130" s="204"/>
      <c r="AP130" s="204"/>
      <c r="AQ130" s="205"/>
      <c r="AR130" s="281" t="s">
        <v>1053</v>
      </c>
      <c r="AS130" s="282"/>
      <c r="AT130" s="282"/>
      <c r="AU130" s="109"/>
      <c r="AV130" s="109"/>
      <c r="AW130" s="109"/>
      <c r="AY130" s="30"/>
      <c r="AZ130" s="30"/>
      <c r="BA130" s="85"/>
      <c r="BB130" s="89">
        <v>1</v>
      </c>
      <c r="BG130" s="8"/>
      <c r="BH130" s="8"/>
      <c r="BI130" s="8"/>
      <c r="BJ130" s="8"/>
      <c r="BK130" s="8"/>
      <c r="CF130" t="s">
        <v>214</v>
      </c>
      <c r="CG130" t="s">
        <v>1208</v>
      </c>
    </row>
    <row r="131" spans="1:85" ht="13.5" customHeight="1" thickBot="1">
      <c r="A131" s="197"/>
      <c r="B131" s="198"/>
      <c r="C131" s="198"/>
      <c r="D131" s="198"/>
      <c r="E131" s="198"/>
      <c r="F131" s="198"/>
      <c r="G131" s="198"/>
      <c r="H131" s="198"/>
      <c r="I131" s="199"/>
      <c r="J131" s="162"/>
      <c r="K131" s="163"/>
      <c r="L131" s="159"/>
      <c r="M131" s="159"/>
      <c r="N131" s="159"/>
      <c r="O131" s="159"/>
      <c r="P131" s="166"/>
      <c r="Q131" s="167"/>
      <c r="R131" s="150"/>
      <c r="S131" s="151"/>
      <c r="T131" s="151"/>
      <c r="U131" s="151"/>
      <c r="V131" s="152"/>
      <c r="W131" s="1"/>
      <c r="X131" s="1"/>
      <c r="Y131" s="191"/>
      <c r="Z131" s="192"/>
      <c r="AA131" s="192"/>
      <c r="AB131" s="192"/>
      <c r="AC131" s="192"/>
      <c r="AD131" s="192"/>
      <c r="AE131" s="192"/>
      <c r="AF131" s="192"/>
      <c r="AG131" s="192"/>
      <c r="AH131" s="202"/>
      <c r="AI131" s="206"/>
      <c r="AJ131" s="207"/>
      <c r="AK131" s="207"/>
      <c r="AL131" s="207"/>
      <c r="AM131" s="207"/>
      <c r="AN131" s="207"/>
      <c r="AO131" s="207"/>
      <c r="AP131" s="207"/>
      <c r="AQ131" s="208"/>
      <c r="AR131" s="281"/>
      <c r="AS131" s="282"/>
      <c r="AT131" s="282"/>
      <c r="AU131" s="109"/>
      <c r="AV131" s="109"/>
      <c r="AW131" s="109"/>
      <c r="AY131" s="30"/>
      <c r="AZ131" s="30"/>
      <c r="BA131" s="85"/>
      <c r="BB131" s="89">
        <v>1</v>
      </c>
      <c r="BG131" s="8"/>
      <c r="BH131" s="8"/>
      <c r="BI131" s="8"/>
      <c r="BJ131" s="8"/>
      <c r="BK131" s="8"/>
      <c r="CF131" t="s">
        <v>215</v>
      </c>
      <c r="CG131" t="s">
        <v>1209</v>
      </c>
    </row>
    <row r="132" spans="1:85" ht="13.5" customHeight="1">
      <c r="A132" s="123"/>
      <c r="B132" s="123"/>
      <c r="C132" s="123"/>
      <c r="D132" s="123"/>
      <c r="E132" s="123"/>
      <c r="F132" s="123"/>
      <c r="G132" s="123"/>
      <c r="H132" s="123"/>
      <c r="I132" s="123"/>
      <c r="J132" s="31"/>
      <c r="K132" s="31"/>
      <c r="L132" s="122"/>
      <c r="M132" s="122"/>
      <c r="N132" s="122"/>
      <c r="O132" s="122"/>
      <c r="P132" s="30"/>
      <c r="Q132" s="30"/>
      <c r="R132" s="121"/>
      <c r="S132" s="121"/>
      <c r="T132" s="121"/>
      <c r="U132" s="121"/>
      <c r="V132" s="121"/>
      <c r="W132" s="1"/>
      <c r="X132" s="1"/>
      <c r="Y132" s="200" t="s">
        <v>2049</v>
      </c>
      <c r="Z132" s="189"/>
      <c r="AA132" s="189"/>
      <c r="AB132" s="189"/>
      <c r="AC132" s="189"/>
      <c r="AD132" s="189"/>
      <c r="AE132" s="189"/>
      <c r="AF132" s="189"/>
      <c r="AG132" s="189"/>
      <c r="AH132" s="201"/>
      <c r="AI132" s="203" t="str">
        <f>IF($W$26="","",$W$26)</f>
        <v/>
      </c>
      <c r="AJ132" s="204"/>
      <c r="AK132" s="204"/>
      <c r="AL132" s="204"/>
      <c r="AM132" s="204"/>
      <c r="AN132" s="204"/>
      <c r="AO132" s="204"/>
      <c r="AP132" s="204"/>
      <c r="AQ132" s="205"/>
      <c r="AR132" s="281" t="s">
        <v>2050</v>
      </c>
      <c r="AS132" s="282"/>
      <c r="AT132" s="282"/>
      <c r="AU132" s="109"/>
      <c r="AV132" s="109"/>
      <c r="AW132" s="109"/>
      <c r="AY132" s="30"/>
      <c r="AZ132" s="30"/>
      <c r="BA132" s="122"/>
      <c r="BB132" s="89">
        <v>1</v>
      </c>
      <c r="BG132" s="8"/>
      <c r="BH132" s="8"/>
      <c r="BI132" s="8"/>
      <c r="BJ132" s="8"/>
      <c r="BK132" s="8"/>
      <c r="CF132" t="s">
        <v>216</v>
      </c>
      <c r="CG132" t="s">
        <v>1210</v>
      </c>
    </row>
    <row r="133" spans="1:85" ht="13.5" customHeight="1" thickBot="1">
      <c r="A133" s="123"/>
      <c r="B133" s="123"/>
      <c r="C133" s="123"/>
      <c r="D133" s="123"/>
      <c r="E133" s="123"/>
      <c r="F133" s="123"/>
      <c r="G133" s="123"/>
      <c r="H133" s="123"/>
      <c r="I133" s="123"/>
      <c r="J133" s="31"/>
      <c r="K133" s="31"/>
      <c r="L133" s="122"/>
      <c r="M133" s="122"/>
      <c r="N133" s="122"/>
      <c r="O133" s="122"/>
      <c r="P133" s="30"/>
      <c r="Q133" s="30"/>
      <c r="R133" s="121"/>
      <c r="S133" s="121"/>
      <c r="T133" s="121"/>
      <c r="U133" s="121"/>
      <c r="V133" s="121"/>
      <c r="W133" s="1"/>
      <c r="X133" s="1"/>
      <c r="Y133" s="191"/>
      <c r="Z133" s="192"/>
      <c r="AA133" s="192"/>
      <c r="AB133" s="192"/>
      <c r="AC133" s="192"/>
      <c r="AD133" s="192"/>
      <c r="AE133" s="192"/>
      <c r="AF133" s="192"/>
      <c r="AG133" s="192"/>
      <c r="AH133" s="202"/>
      <c r="AI133" s="206"/>
      <c r="AJ133" s="207"/>
      <c r="AK133" s="207"/>
      <c r="AL133" s="207"/>
      <c r="AM133" s="207"/>
      <c r="AN133" s="207"/>
      <c r="AO133" s="207"/>
      <c r="AP133" s="207"/>
      <c r="AQ133" s="208"/>
      <c r="AR133" s="281"/>
      <c r="AS133" s="282"/>
      <c r="AT133" s="282"/>
      <c r="AU133" s="109"/>
      <c r="AV133" s="109"/>
      <c r="AW133" s="109"/>
      <c r="AY133" s="30"/>
      <c r="AZ133" s="30"/>
      <c r="BA133" s="122"/>
      <c r="BB133" s="89">
        <v>1</v>
      </c>
      <c r="BG133" s="8"/>
      <c r="BH133" s="8"/>
      <c r="BI133" s="8"/>
      <c r="BJ133" s="8"/>
      <c r="BK133" s="8"/>
      <c r="CF133" t="s">
        <v>217</v>
      </c>
      <c r="CG133" t="s">
        <v>60</v>
      </c>
    </row>
    <row r="134" spans="1:85" ht="13.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31"/>
      <c r="K134" s="31"/>
      <c r="L134" s="85"/>
      <c r="M134" s="85"/>
      <c r="N134" s="85"/>
      <c r="O134" s="85"/>
      <c r="P134" s="30"/>
      <c r="Q134" s="30"/>
      <c r="R134" s="86"/>
      <c r="S134" s="86"/>
      <c r="T134" s="86"/>
      <c r="U134" s="86"/>
      <c r="V134" s="86"/>
      <c r="W134" s="1"/>
      <c r="X134" s="1"/>
      <c r="Y134" s="186" t="s">
        <v>1031</v>
      </c>
      <c r="Z134" s="187"/>
      <c r="AA134" s="187"/>
      <c r="AB134" s="187"/>
      <c r="AC134" s="187"/>
      <c r="AD134" s="187"/>
      <c r="AE134" s="187"/>
      <c r="AF134" s="187"/>
      <c r="AG134" s="187"/>
      <c r="AH134" s="87"/>
      <c r="AI134" s="85"/>
      <c r="AJ134" s="85"/>
      <c r="AK134" s="85"/>
      <c r="AL134" s="85"/>
      <c r="AM134" s="85"/>
      <c r="AN134" s="85"/>
      <c r="AO134" s="85"/>
      <c r="AP134" s="85"/>
      <c r="AQ134" s="85"/>
      <c r="AR134" s="101"/>
      <c r="AS134" s="86"/>
      <c r="AT134" s="86"/>
      <c r="AU134" s="86"/>
      <c r="AV134" s="86"/>
      <c r="AW134" s="86"/>
      <c r="AY134" s="30"/>
      <c r="AZ134" s="30"/>
      <c r="BA134" s="85"/>
      <c r="BB134" s="89">
        <v>1</v>
      </c>
      <c r="BG134" s="8"/>
      <c r="BH134" s="8"/>
      <c r="BI134" s="8"/>
      <c r="BJ134" s="8"/>
      <c r="BK134" s="8"/>
      <c r="CF134" t="s">
        <v>218</v>
      </c>
      <c r="CG134" t="s">
        <v>1211</v>
      </c>
    </row>
    <row r="135" spans="1:85" ht="13.5" customHeight="1" thickBot="1">
      <c r="A135" s="30"/>
      <c r="B135" s="30"/>
      <c r="C135" s="30"/>
      <c r="D135" s="30"/>
      <c r="E135" s="30"/>
      <c r="F135" s="30"/>
      <c r="G135" s="30"/>
      <c r="H135" s="30"/>
      <c r="I135" s="30"/>
      <c r="J135" s="31"/>
      <c r="K135" s="31"/>
      <c r="L135" s="31"/>
      <c r="M135" s="31"/>
      <c r="N135" s="31"/>
      <c r="O135" s="31"/>
      <c r="P135" s="31"/>
      <c r="Q135" s="31"/>
      <c r="R135" s="85"/>
      <c r="S135" s="85"/>
      <c r="T135" s="85"/>
      <c r="U135" s="85"/>
      <c r="V135" s="85"/>
      <c r="W135" s="1"/>
      <c r="X135" s="1"/>
      <c r="Y135" s="187"/>
      <c r="Z135" s="187"/>
      <c r="AA135" s="187"/>
      <c r="AB135" s="187"/>
      <c r="AC135" s="187"/>
      <c r="AD135" s="187"/>
      <c r="AE135" s="187"/>
      <c r="AF135" s="187"/>
      <c r="AG135" s="187"/>
      <c r="AH135" s="85"/>
      <c r="AI135" s="89"/>
      <c r="AJ135" s="89"/>
      <c r="AK135" s="89"/>
      <c r="AL135" s="89"/>
      <c r="AM135" s="89"/>
      <c r="AN135" s="89"/>
      <c r="AO135" s="89"/>
      <c r="AP135" s="89"/>
      <c r="AQ135" s="89"/>
      <c r="AR135" s="7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9">
        <v>1</v>
      </c>
      <c r="BG135" s="8"/>
      <c r="BH135" s="8"/>
      <c r="BI135" s="8"/>
      <c r="BJ135" s="8"/>
      <c r="BK135" s="8"/>
      <c r="CF135" t="s">
        <v>219</v>
      </c>
      <c r="CG135" t="s">
        <v>1212</v>
      </c>
    </row>
    <row r="136" spans="1:85" ht="13.5" customHeight="1">
      <c r="A136" s="153" t="s">
        <v>1031</v>
      </c>
      <c r="B136" s="154"/>
      <c r="C136" s="154"/>
      <c r="D136" s="154"/>
      <c r="E136" s="154"/>
      <c r="F136" s="154"/>
      <c r="G136" s="154"/>
      <c r="H136" s="154"/>
      <c r="I136" s="154"/>
      <c r="J136" s="1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6"/>
      <c r="Y136" s="200" t="s">
        <v>1039</v>
      </c>
      <c r="Z136" s="189"/>
      <c r="AA136" s="189"/>
      <c r="AB136" s="189"/>
      <c r="AC136" s="189"/>
      <c r="AD136" s="189"/>
      <c r="AE136" s="189"/>
      <c r="AF136" s="189"/>
      <c r="AG136" s="189"/>
      <c r="AH136" s="201"/>
      <c r="AI136" s="156" t="str">
        <f>IF(OR(H31="",L31="",O31=""),"",H31)</f>
        <v/>
      </c>
      <c r="AJ136" s="157"/>
      <c r="AK136" s="157"/>
      <c r="AL136" s="157"/>
      <c r="AM136" s="157" t="s">
        <v>1043</v>
      </c>
      <c r="AN136" s="157" t="str">
        <f>IF(OR(H31="",L31="",O31=""),"",L31)</f>
        <v/>
      </c>
      <c r="AO136" s="157"/>
      <c r="AP136" s="157"/>
      <c r="AQ136" s="157" t="s">
        <v>1043</v>
      </c>
      <c r="AR136" s="157" t="str">
        <f>IF(OR(H31="",L31="",O31=""),"",O31)</f>
        <v/>
      </c>
      <c r="AS136" s="157"/>
      <c r="AT136" s="181"/>
      <c r="AU136" s="1"/>
      <c r="AV136" s="1"/>
      <c r="AW136" s="1"/>
      <c r="AX136" s="1"/>
      <c r="AY136" s="1"/>
      <c r="AZ136" s="1"/>
      <c r="BA136" s="1"/>
      <c r="BB136" s="89">
        <v>1</v>
      </c>
      <c r="BG136" s="8"/>
      <c r="BH136" s="8"/>
      <c r="BI136" s="8"/>
      <c r="BJ136" s="8"/>
      <c r="BK136" s="8"/>
      <c r="CF136" t="s">
        <v>220</v>
      </c>
      <c r="CG136" t="s">
        <v>1213</v>
      </c>
    </row>
    <row r="137" spans="1:85" ht="13.5" customHeight="1" thickBot="1">
      <c r="A137" s="154"/>
      <c r="B137" s="154"/>
      <c r="C137" s="154"/>
      <c r="D137" s="154"/>
      <c r="E137" s="154"/>
      <c r="F137" s="154"/>
      <c r="G137" s="154"/>
      <c r="H137" s="154"/>
      <c r="I137" s="154"/>
      <c r="J137" s="124" t="s">
        <v>1033</v>
      </c>
      <c r="K137" s="124"/>
      <c r="L137" s="124"/>
      <c r="M137" s="124"/>
      <c r="N137" s="124"/>
      <c r="O137" s="124"/>
      <c r="P137" s="124"/>
      <c r="Q137" s="124"/>
      <c r="R137" s="124" t="s">
        <v>1046</v>
      </c>
      <c r="S137" s="124"/>
      <c r="T137" s="124"/>
      <c r="U137" s="124"/>
      <c r="V137" s="124"/>
      <c r="W137" s="1"/>
      <c r="X137" s="16"/>
      <c r="Y137" s="191"/>
      <c r="Z137" s="192"/>
      <c r="AA137" s="192"/>
      <c r="AB137" s="192"/>
      <c r="AC137" s="192"/>
      <c r="AD137" s="192"/>
      <c r="AE137" s="192"/>
      <c r="AF137" s="192"/>
      <c r="AG137" s="192"/>
      <c r="AH137" s="202"/>
      <c r="AI137" s="158"/>
      <c r="AJ137" s="159"/>
      <c r="AK137" s="159"/>
      <c r="AL137" s="159"/>
      <c r="AM137" s="159"/>
      <c r="AN137" s="159"/>
      <c r="AO137" s="159"/>
      <c r="AP137" s="159"/>
      <c r="AQ137" s="159"/>
      <c r="AR137" s="159"/>
      <c r="AS137" s="159"/>
      <c r="AT137" s="184"/>
      <c r="AU137" s="1"/>
      <c r="AV137" s="1"/>
      <c r="AW137" s="1"/>
      <c r="AX137" s="1"/>
      <c r="AY137" s="1"/>
      <c r="AZ137" s="1"/>
      <c r="BA137" s="1"/>
      <c r="BB137" s="89">
        <v>1</v>
      </c>
      <c r="BG137" s="8"/>
      <c r="BH137" s="8"/>
      <c r="BI137" s="8"/>
      <c r="BJ137" s="8"/>
      <c r="BK137" s="8"/>
      <c r="CF137" t="s">
        <v>221</v>
      </c>
      <c r="CG137" t="s">
        <v>1214</v>
      </c>
    </row>
    <row r="138" spans="1:85" ht="13.5" customHeight="1">
      <c r="A138" s="135" t="s">
        <v>1034</v>
      </c>
      <c r="B138" s="136"/>
      <c r="C138" s="136"/>
      <c r="D138" s="136"/>
      <c r="E138" s="136"/>
      <c r="F138" s="136"/>
      <c r="G138" s="136"/>
      <c r="H138" s="136"/>
      <c r="I138" s="137"/>
      <c r="J138" s="160" t="str">
        <f>IF(L138="","",IF(BE8=TRUE,"(",""))</f>
        <v/>
      </c>
      <c r="K138" s="161"/>
      <c r="L138" s="157" t="str">
        <f>IF(OR(H37="",M37="",R37=""),"",BL3)</f>
        <v/>
      </c>
      <c r="M138" s="157"/>
      <c r="N138" s="157"/>
      <c r="O138" s="157"/>
      <c r="P138" s="164" t="str">
        <f>IF(L138="","",IF(BE8=TRUE,")",""))</f>
        <v/>
      </c>
      <c r="Q138" s="165"/>
      <c r="R138" s="147" t="s">
        <v>1051</v>
      </c>
      <c r="S138" s="148"/>
      <c r="T138" s="148"/>
      <c r="U138" s="148"/>
      <c r="V138" s="149"/>
      <c r="W138" s="1"/>
      <c r="X138" s="16"/>
      <c r="Y138" s="200" t="s">
        <v>1040</v>
      </c>
      <c r="Z138" s="189"/>
      <c r="AA138" s="189"/>
      <c r="AB138" s="189"/>
      <c r="AC138" s="189"/>
      <c r="AD138" s="189"/>
      <c r="AE138" s="189"/>
      <c r="AF138" s="189"/>
      <c r="AG138" s="189"/>
      <c r="AH138" s="190"/>
      <c r="AI138" s="156" t="str">
        <f>IF(OR(R31="",U31=""),"",R31)</f>
        <v/>
      </c>
      <c r="AJ138" s="157"/>
      <c r="AK138" s="157" t="s">
        <v>1045</v>
      </c>
      <c r="AL138" s="157" t="str">
        <f>IF(OR(R31="",U31=""),"",U31)</f>
        <v/>
      </c>
      <c r="AM138" s="157"/>
      <c r="AN138" s="157" t="s">
        <v>1044</v>
      </c>
      <c r="AO138" s="157"/>
      <c r="AP138" s="157" t="str">
        <f>IF(OR(X31="",AA31=""),"",X31)</f>
        <v/>
      </c>
      <c r="AQ138" s="157"/>
      <c r="AR138" s="157" t="s">
        <v>1045</v>
      </c>
      <c r="AS138" s="157" t="str">
        <f>IF(OR(X31="",AA31=""),"",AA31)</f>
        <v/>
      </c>
      <c r="AT138" s="181"/>
      <c r="AV138" s="85"/>
      <c r="AW138" s="1"/>
      <c r="AX138" s="1"/>
      <c r="AY138" s="1"/>
      <c r="AZ138" s="1"/>
      <c r="BA138" s="1"/>
      <c r="BB138" s="89">
        <v>1</v>
      </c>
      <c r="BG138" s="8"/>
      <c r="BH138" s="8"/>
      <c r="BI138" s="8"/>
      <c r="BJ138" s="8"/>
      <c r="BK138" s="8"/>
      <c r="CF138" t="s">
        <v>222</v>
      </c>
      <c r="CG138" t="s">
        <v>1215</v>
      </c>
    </row>
    <row r="139" spans="1:85" ht="13.5" customHeight="1" thickBot="1">
      <c r="A139" s="138"/>
      <c r="B139" s="139"/>
      <c r="C139" s="139"/>
      <c r="D139" s="139"/>
      <c r="E139" s="139"/>
      <c r="F139" s="139"/>
      <c r="G139" s="139"/>
      <c r="H139" s="139"/>
      <c r="I139" s="140"/>
      <c r="J139" s="162"/>
      <c r="K139" s="163"/>
      <c r="L139" s="159"/>
      <c r="M139" s="159"/>
      <c r="N139" s="159"/>
      <c r="O139" s="159"/>
      <c r="P139" s="166"/>
      <c r="Q139" s="167"/>
      <c r="R139" s="150"/>
      <c r="S139" s="151"/>
      <c r="T139" s="151"/>
      <c r="U139" s="151"/>
      <c r="V139" s="152"/>
      <c r="X139" s="8"/>
      <c r="Y139" s="191"/>
      <c r="Z139" s="192"/>
      <c r="AA139" s="192"/>
      <c r="AB139" s="192"/>
      <c r="AC139" s="192"/>
      <c r="AD139" s="192"/>
      <c r="AE139" s="192"/>
      <c r="AF139" s="192"/>
      <c r="AG139" s="192"/>
      <c r="AH139" s="193"/>
      <c r="AI139" s="158"/>
      <c r="AJ139" s="159"/>
      <c r="AK139" s="159"/>
      <c r="AL139" s="159"/>
      <c r="AM139" s="159"/>
      <c r="AN139" s="159"/>
      <c r="AO139" s="159"/>
      <c r="AP139" s="159"/>
      <c r="AQ139" s="159"/>
      <c r="AR139" s="159"/>
      <c r="AS139" s="159"/>
      <c r="AT139" s="184"/>
      <c r="AV139" s="85"/>
      <c r="BB139" s="89">
        <v>1</v>
      </c>
      <c r="BG139" s="8"/>
      <c r="BH139" s="8"/>
      <c r="BI139" s="8"/>
      <c r="BJ139" s="8"/>
      <c r="BK139" s="8"/>
      <c r="CF139" t="s">
        <v>223</v>
      </c>
      <c r="CG139" t="s">
        <v>1216</v>
      </c>
    </row>
    <row r="140" spans="1:85" ht="13.5" customHeight="1">
      <c r="A140" s="135" t="s">
        <v>1035</v>
      </c>
      <c r="B140" s="136"/>
      <c r="C140" s="136"/>
      <c r="D140" s="136"/>
      <c r="E140" s="136"/>
      <c r="F140" s="136"/>
      <c r="G140" s="136"/>
      <c r="H140" s="136"/>
      <c r="I140" s="137"/>
      <c r="J140" s="160" t="str">
        <f>IF(L140="","",IF(BE8=TRUE,"(",""))</f>
        <v/>
      </c>
      <c r="K140" s="161"/>
      <c r="L140" s="157" t="str">
        <f>IF(OR(H37="",M37="",R37=""),"",BS3)</f>
        <v/>
      </c>
      <c r="M140" s="157"/>
      <c r="N140" s="157"/>
      <c r="O140" s="157"/>
      <c r="P140" s="164" t="str">
        <f>IF(L140="","",IF(BE8=TRUE,")",""))</f>
        <v/>
      </c>
      <c r="Q140" s="165"/>
      <c r="R140" s="147" t="s">
        <v>1051</v>
      </c>
      <c r="S140" s="148"/>
      <c r="T140" s="148"/>
      <c r="U140" s="148"/>
      <c r="V140" s="149"/>
      <c r="X140" s="8"/>
      <c r="Y140" s="155" t="s">
        <v>1041</v>
      </c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6" t="str">
        <f>IF(OR(H37="",M37=""),"",IF(H37=M37,"検出下限値と定量下限値が同じ値です。",IF(H37&lt;M37,M37,"検出下限値と定量下限値が逆に入力されています。")))</f>
        <v/>
      </c>
      <c r="AJ140" s="157"/>
      <c r="AK140" s="157"/>
      <c r="AL140" s="157"/>
      <c r="AM140" s="157"/>
      <c r="AN140" s="157"/>
      <c r="AO140" s="157"/>
      <c r="AP140" s="181"/>
      <c r="AQ140" s="168" t="s">
        <v>1051</v>
      </c>
      <c r="AR140" s="169"/>
      <c r="AS140" s="169"/>
      <c r="AT140" s="169"/>
      <c r="BB140" s="89">
        <v>1</v>
      </c>
      <c r="CF140" t="s">
        <v>224</v>
      </c>
      <c r="CG140" t="s">
        <v>1217</v>
      </c>
    </row>
    <row r="141" spans="1:85" ht="13.5" customHeight="1" thickBot="1">
      <c r="A141" s="138"/>
      <c r="B141" s="139"/>
      <c r="C141" s="139"/>
      <c r="D141" s="139"/>
      <c r="E141" s="139"/>
      <c r="F141" s="139"/>
      <c r="G141" s="139"/>
      <c r="H141" s="139"/>
      <c r="I141" s="140"/>
      <c r="J141" s="162"/>
      <c r="K141" s="163"/>
      <c r="L141" s="159"/>
      <c r="M141" s="159"/>
      <c r="N141" s="159"/>
      <c r="O141" s="159"/>
      <c r="P141" s="166"/>
      <c r="Q141" s="167"/>
      <c r="R141" s="150"/>
      <c r="S141" s="151"/>
      <c r="T141" s="151"/>
      <c r="U141" s="151"/>
      <c r="V141" s="152"/>
      <c r="X141" s="8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8"/>
      <c r="AJ141" s="159"/>
      <c r="AK141" s="159"/>
      <c r="AL141" s="159"/>
      <c r="AM141" s="159"/>
      <c r="AN141" s="159"/>
      <c r="AO141" s="159"/>
      <c r="AP141" s="184"/>
      <c r="AQ141" s="170"/>
      <c r="AR141" s="171"/>
      <c r="AS141" s="171"/>
      <c r="AT141" s="171"/>
      <c r="BB141" s="89">
        <v>1</v>
      </c>
      <c r="CF141" t="s">
        <v>225</v>
      </c>
      <c r="CG141" t="s">
        <v>1218</v>
      </c>
    </row>
    <row r="142" spans="1:85" ht="13.5" customHeight="1">
      <c r="A142" s="135" t="s">
        <v>1036</v>
      </c>
      <c r="B142" s="136"/>
      <c r="C142" s="136"/>
      <c r="D142" s="136"/>
      <c r="E142" s="136"/>
      <c r="F142" s="136"/>
      <c r="G142" s="136"/>
      <c r="H142" s="136"/>
      <c r="I142" s="137"/>
      <c r="J142" s="141" t="str">
        <f>IF(Y37="","",Y37)</f>
        <v/>
      </c>
      <c r="K142" s="142"/>
      <c r="L142" s="142"/>
      <c r="M142" s="142"/>
      <c r="N142" s="142"/>
      <c r="O142" s="142"/>
      <c r="P142" s="142"/>
      <c r="Q142" s="143"/>
      <c r="R142" s="147" t="s">
        <v>1037</v>
      </c>
      <c r="S142" s="148"/>
      <c r="T142" s="148"/>
      <c r="U142" s="148"/>
      <c r="V142" s="149"/>
      <c r="X142" s="8"/>
      <c r="Y142" s="155" t="s">
        <v>1042</v>
      </c>
      <c r="Z142" s="155"/>
      <c r="AA142" s="155"/>
      <c r="AB142" s="155"/>
      <c r="AC142" s="155"/>
      <c r="AD142" s="155"/>
      <c r="AE142" s="155"/>
      <c r="AF142" s="155"/>
      <c r="AG142" s="155"/>
      <c r="AH142" s="155"/>
      <c r="AI142" s="156" t="str">
        <f>IF(OR(H37="",M37=""),"",IF(H37=M37,"検出下限値と定量下限値が同じ値です。",IF(H37&lt;M37,H37,"検出下限値と定量下限値が逆に入力されています。")))</f>
        <v/>
      </c>
      <c r="AJ142" s="157"/>
      <c r="AK142" s="157"/>
      <c r="AL142" s="157"/>
      <c r="AM142" s="157"/>
      <c r="AN142" s="157"/>
      <c r="AO142" s="157"/>
      <c r="AP142" s="181"/>
      <c r="AQ142" s="170" t="s">
        <v>1051</v>
      </c>
      <c r="AR142" s="171"/>
      <c r="AS142" s="171"/>
      <c r="AT142" s="171"/>
      <c r="BB142" s="89">
        <v>1</v>
      </c>
      <c r="CF142" t="s">
        <v>226</v>
      </c>
      <c r="CG142" t="s">
        <v>1219</v>
      </c>
    </row>
    <row r="143" spans="1:85" ht="13.5" customHeight="1" thickBot="1">
      <c r="A143" s="138"/>
      <c r="B143" s="139"/>
      <c r="C143" s="139"/>
      <c r="D143" s="139"/>
      <c r="E143" s="139"/>
      <c r="F143" s="139"/>
      <c r="G143" s="139"/>
      <c r="H143" s="139"/>
      <c r="I143" s="140"/>
      <c r="J143" s="144"/>
      <c r="K143" s="145"/>
      <c r="L143" s="145"/>
      <c r="M143" s="145"/>
      <c r="N143" s="145"/>
      <c r="O143" s="145"/>
      <c r="P143" s="145"/>
      <c r="Q143" s="146"/>
      <c r="R143" s="150"/>
      <c r="S143" s="151"/>
      <c r="T143" s="151"/>
      <c r="U143" s="151"/>
      <c r="V143" s="152"/>
      <c r="X143" s="8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8"/>
      <c r="AJ143" s="159"/>
      <c r="AK143" s="159"/>
      <c r="AL143" s="159"/>
      <c r="AM143" s="159"/>
      <c r="AN143" s="159"/>
      <c r="AO143" s="159"/>
      <c r="AP143" s="184"/>
      <c r="AQ143" s="170"/>
      <c r="AR143" s="171"/>
      <c r="AS143" s="171"/>
      <c r="AT143" s="171"/>
      <c r="BB143" s="89">
        <v>1</v>
      </c>
      <c r="CF143" t="s">
        <v>227</v>
      </c>
      <c r="CG143" t="s">
        <v>1220</v>
      </c>
    </row>
    <row r="144" spans="1:85" ht="13.5" customHeight="1">
      <c r="A144" s="102"/>
      <c r="B144" s="102"/>
      <c r="C144" s="102"/>
      <c r="D144" s="102"/>
      <c r="E144" s="102"/>
      <c r="F144" s="102"/>
      <c r="G144" s="102"/>
      <c r="H144" s="102"/>
      <c r="I144" s="102"/>
      <c r="J144" s="103"/>
      <c r="K144" s="103"/>
      <c r="L144" s="103"/>
      <c r="M144" s="103"/>
      <c r="N144" s="103"/>
      <c r="O144" s="103"/>
      <c r="P144" s="103"/>
      <c r="Q144" s="103"/>
      <c r="R144" s="86"/>
      <c r="S144" s="86"/>
      <c r="T144" s="86"/>
      <c r="U144" s="86"/>
      <c r="V144" s="86"/>
      <c r="X144" s="8"/>
      <c r="Y144" s="186" t="s">
        <v>1032</v>
      </c>
      <c r="Z144" s="187"/>
      <c r="AA144" s="187"/>
      <c r="AB144" s="187"/>
      <c r="AC144" s="187"/>
      <c r="AD144" s="187"/>
      <c r="AE144" s="187"/>
      <c r="AF144" s="187"/>
      <c r="AG144" s="187"/>
      <c r="AH144" s="85"/>
      <c r="AI144" s="85"/>
      <c r="AJ144" s="85"/>
      <c r="AK144" s="85"/>
      <c r="AL144" s="85"/>
      <c r="AM144" s="85"/>
      <c r="AN144" s="85"/>
      <c r="AO144" s="86"/>
      <c r="AP144" s="86"/>
      <c r="AQ144" s="86"/>
      <c r="AR144" s="86"/>
      <c r="AS144" s="86"/>
      <c r="AT144" s="86"/>
      <c r="BB144" s="89">
        <v>1</v>
      </c>
      <c r="CF144" t="s">
        <v>228</v>
      </c>
      <c r="CG144" t="s">
        <v>1221</v>
      </c>
    </row>
    <row r="145" spans="1:85" ht="13.5" customHeight="1" thickBot="1">
      <c r="A145" s="30"/>
      <c r="B145" s="30"/>
      <c r="C145" s="30"/>
      <c r="D145" s="30"/>
      <c r="E145" s="30"/>
      <c r="F145" s="30"/>
      <c r="G145" s="30"/>
      <c r="H145" s="32"/>
      <c r="I145" s="32"/>
      <c r="J145" s="31"/>
      <c r="K145" s="31"/>
      <c r="L145" s="31"/>
      <c r="M145" s="31"/>
      <c r="N145" s="31"/>
      <c r="O145" s="31"/>
      <c r="P145" s="31"/>
      <c r="Q145" s="31"/>
      <c r="R145" s="85"/>
      <c r="S145" s="85"/>
      <c r="T145" s="85"/>
      <c r="U145" s="85"/>
      <c r="V145" s="85"/>
      <c r="Y145" s="187"/>
      <c r="Z145" s="187"/>
      <c r="AA145" s="187"/>
      <c r="AB145" s="187"/>
      <c r="AC145" s="187"/>
      <c r="AD145" s="187"/>
      <c r="AE145" s="187"/>
      <c r="AF145" s="187"/>
      <c r="AG145" s="187"/>
      <c r="AP145" s="36"/>
      <c r="BB145" s="89">
        <v>1</v>
      </c>
      <c r="CF145" t="s">
        <v>229</v>
      </c>
      <c r="CG145" t="s">
        <v>1222</v>
      </c>
    </row>
    <row r="146" spans="1:85" ht="13.5" customHeight="1">
      <c r="A146" s="153" t="s">
        <v>1032</v>
      </c>
      <c r="B146" s="154"/>
      <c r="C146" s="154"/>
      <c r="D146" s="154"/>
      <c r="E146" s="154"/>
      <c r="F146" s="154"/>
      <c r="G146" s="154"/>
      <c r="H146" s="154"/>
      <c r="I146" s="154"/>
      <c r="J146" s="1"/>
      <c r="Y146" s="155" t="s">
        <v>1039</v>
      </c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6" t="str">
        <f>IF(OR(H32="",L32="",O32=""),"",H32)</f>
        <v/>
      </c>
      <c r="AJ146" s="157"/>
      <c r="AK146" s="157"/>
      <c r="AL146" s="157"/>
      <c r="AM146" s="157" t="s">
        <v>1043</v>
      </c>
      <c r="AN146" s="157" t="str">
        <f>IF(OR(H32="",L32="",O32=""),"",L32)</f>
        <v/>
      </c>
      <c r="AO146" s="157"/>
      <c r="AP146" s="157" t="s">
        <v>1043</v>
      </c>
      <c r="AQ146" s="157" t="str">
        <f>IF(OR(H32="",L32="",O32=""),"",O32)</f>
        <v/>
      </c>
      <c r="AR146" s="157"/>
      <c r="AS146" s="181"/>
      <c r="AT146" s="1"/>
      <c r="AU146" s="1"/>
      <c r="AV146" s="1"/>
      <c r="BB146" s="89">
        <v>1</v>
      </c>
      <c r="CF146" t="s">
        <v>230</v>
      </c>
      <c r="CG146" t="s">
        <v>1223</v>
      </c>
    </row>
    <row r="147" spans="1:85" ht="13.5" customHeight="1" thickBot="1">
      <c r="A147" s="154"/>
      <c r="B147" s="154"/>
      <c r="C147" s="154"/>
      <c r="D147" s="154"/>
      <c r="E147" s="154"/>
      <c r="F147" s="154"/>
      <c r="G147" s="154"/>
      <c r="H147" s="154"/>
      <c r="I147" s="154"/>
      <c r="J147" s="124" t="s">
        <v>1033</v>
      </c>
      <c r="K147" s="124"/>
      <c r="L147" s="124"/>
      <c r="M147" s="124"/>
      <c r="N147" s="124"/>
      <c r="O147" s="124"/>
      <c r="P147" s="124"/>
      <c r="Q147" s="124"/>
      <c r="R147" s="124" t="s">
        <v>1046</v>
      </c>
      <c r="S147" s="124"/>
      <c r="T147" s="124"/>
      <c r="U147" s="124"/>
      <c r="V147" s="124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8"/>
      <c r="AJ147" s="159"/>
      <c r="AK147" s="159"/>
      <c r="AL147" s="159"/>
      <c r="AM147" s="159"/>
      <c r="AN147" s="159"/>
      <c r="AO147" s="159"/>
      <c r="AP147" s="159"/>
      <c r="AQ147" s="159"/>
      <c r="AR147" s="159"/>
      <c r="AS147" s="184"/>
      <c r="AT147" s="1"/>
      <c r="AU147" s="1"/>
      <c r="AV147" s="1"/>
      <c r="BB147" s="89">
        <v>1</v>
      </c>
      <c r="CF147" t="s">
        <v>231</v>
      </c>
      <c r="CG147" t="s">
        <v>1224</v>
      </c>
    </row>
    <row r="148" spans="1:85" ht="13.5" customHeight="1">
      <c r="A148" s="135" t="s">
        <v>1034</v>
      </c>
      <c r="B148" s="136"/>
      <c r="C148" s="136"/>
      <c r="D148" s="136"/>
      <c r="E148" s="136"/>
      <c r="F148" s="136"/>
      <c r="G148" s="136"/>
      <c r="H148" s="136"/>
      <c r="I148" s="137"/>
      <c r="J148" s="160" t="str">
        <f>IF(L148="","",IF(BE9=TRUE,"(",""))</f>
        <v/>
      </c>
      <c r="K148" s="161"/>
      <c r="L148" s="157" t="str">
        <f>IF(OR(H38="",M38="",R38=""),"",BL4)</f>
        <v/>
      </c>
      <c r="M148" s="157"/>
      <c r="N148" s="157"/>
      <c r="O148" s="157"/>
      <c r="P148" s="164" t="str">
        <f>IF(L148="","",IF(BE9=TRUE,")",""))</f>
        <v/>
      </c>
      <c r="Q148" s="165"/>
      <c r="R148" s="147" t="s">
        <v>1051</v>
      </c>
      <c r="S148" s="148"/>
      <c r="T148" s="148"/>
      <c r="U148" s="148"/>
      <c r="V148" s="149"/>
      <c r="Y148" s="188" t="s">
        <v>1040</v>
      </c>
      <c r="Z148" s="189"/>
      <c r="AA148" s="189"/>
      <c r="AB148" s="189"/>
      <c r="AC148" s="189"/>
      <c r="AD148" s="189"/>
      <c r="AE148" s="189"/>
      <c r="AF148" s="189"/>
      <c r="AG148" s="189"/>
      <c r="AH148" s="190"/>
      <c r="AI148" s="156" t="str">
        <f>IF(OR(R32="",U32=""),"",R32)</f>
        <v/>
      </c>
      <c r="AJ148" s="157"/>
      <c r="AK148" s="157" t="s">
        <v>1045</v>
      </c>
      <c r="AL148" s="157" t="str">
        <f>IF(OR(R32="",U32=""),"",U32)</f>
        <v/>
      </c>
      <c r="AM148" s="157"/>
      <c r="AN148" s="157" t="s">
        <v>1044</v>
      </c>
      <c r="AO148" s="157"/>
      <c r="AP148" s="157" t="str">
        <f>IF(OR(X32="",AA32=""),"",X32)</f>
        <v/>
      </c>
      <c r="AQ148" s="157"/>
      <c r="AR148" s="157" t="s">
        <v>1045</v>
      </c>
      <c r="AS148" s="157" t="str">
        <f>IF(OR(X32="",AA32=""),"",AA32)</f>
        <v/>
      </c>
      <c r="AT148" s="181"/>
      <c r="AV148" s="85"/>
      <c r="BB148" s="89">
        <v>1</v>
      </c>
      <c r="CF148" t="s">
        <v>232</v>
      </c>
      <c r="CG148" t="s">
        <v>1225</v>
      </c>
    </row>
    <row r="149" spans="1:85" ht="13.5" customHeight="1" thickBot="1">
      <c r="A149" s="138"/>
      <c r="B149" s="139"/>
      <c r="C149" s="139"/>
      <c r="D149" s="139"/>
      <c r="E149" s="139"/>
      <c r="F149" s="139"/>
      <c r="G149" s="139"/>
      <c r="H149" s="139"/>
      <c r="I149" s="140"/>
      <c r="J149" s="162"/>
      <c r="K149" s="163"/>
      <c r="L149" s="159"/>
      <c r="M149" s="159"/>
      <c r="N149" s="159"/>
      <c r="O149" s="159"/>
      <c r="P149" s="166"/>
      <c r="Q149" s="167"/>
      <c r="R149" s="150"/>
      <c r="S149" s="151"/>
      <c r="T149" s="151"/>
      <c r="U149" s="151"/>
      <c r="V149" s="152"/>
      <c r="Y149" s="191"/>
      <c r="Z149" s="192"/>
      <c r="AA149" s="192"/>
      <c r="AB149" s="192"/>
      <c r="AC149" s="192"/>
      <c r="AD149" s="192"/>
      <c r="AE149" s="192"/>
      <c r="AF149" s="192"/>
      <c r="AG149" s="192"/>
      <c r="AH149" s="193"/>
      <c r="AI149" s="158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59"/>
      <c r="AT149" s="184"/>
      <c r="AV149" s="85"/>
      <c r="BB149" s="89">
        <v>1</v>
      </c>
      <c r="CF149" t="s">
        <v>233</v>
      </c>
      <c r="CG149" t="s">
        <v>1226</v>
      </c>
    </row>
    <row r="150" spans="1:85" ht="13.5" customHeight="1">
      <c r="A150" s="135" t="s">
        <v>1035</v>
      </c>
      <c r="B150" s="136"/>
      <c r="C150" s="136"/>
      <c r="D150" s="136"/>
      <c r="E150" s="136"/>
      <c r="F150" s="136"/>
      <c r="G150" s="136"/>
      <c r="H150" s="136"/>
      <c r="I150" s="137"/>
      <c r="J150" s="160" t="str">
        <f>IF(L150="","",IF(BE9=TRUE,"(",""))</f>
        <v/>
      </c>
      <c r="K150" s="161"/>
      <c r="L150" s="157" t="str">
        <f>IF(OR(H38="",M38="",R38=""),"",BS4)</f>
        <v/>
      </c>
      <c r="M150" s="157"/>
      <c r="N150" s="157"/>
      <c r="O150" s="157"/>
      <c r="P150" s="164" t="str">
        <f>IF(L150="","",IF(BE9=TRUE,")",""))</f>
        <v/>
      </c>
      <c r="Q150" s="165"/>
      <c r="R150" s="147" t="s">
        <v>1051</v>
      </c>
      <c r="S150" s="148"/>
      <c r="T150" s="148"/>
      <c r="U150" s="148"/>
      <c r="V150" s="149"/>
      <c r="Y150" s="155" t="s">
        <v>1041</v>
      </c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72" t="str">
        <f>IF(OR(H38="",M38=""),"",IF(H38=M38,"検出下限値と定量下限値が同じ値です。",IF(H38&lt;M38,M38,"検出下限値と定量下限値が逆に入力されています。")))</f>
        <v/>
      </c>
      <c r="AJ150" s="173"/>
      <c r="AK150" s="173"/>
      <c r="AL150" s="173"/>
      <c r="AM150" s="173"/>
      <c r="AN150" s="173"/>
      <c r="AO150" s="173"/>
      <c r="AP150" s="174"/>
      <c r="AQ150" s="168" t="s">
        <v>1051</v>
      </c>
      <c r="AR150" s="169"/>
      <c r="AS150" s="169"/>
      <c r="AT150" s="169"/>
      <c r="BB150" s="89">
        <v>1</v>
      </c>
      <c r="CF150" t="s">
        <v>234</v>
      </c>
      <c r="CG150" t="s">
        <v>1227</v>
      </c>
    </row>
    <row r="151" spans="1:85" ht="13.5" customHeight="1" thickBot="1">
      <c r="A151" s="138"/>
      <c r="B151" s="139"/>
      <c r="C151" s="139"/>
      <c r="D151" s="139"/>
      <c r="E151" s="139"/>
      <c r="F151" s="139"/>
      <c r="G151" s="139"/>
      <c r="H151" s="139"/>
      <c r="I151" s="140"/>
      <c r="J151" s="162"/>
      <c r="K151" s="163"/>
      <c r="L151" s="159"/>
      <c r="M151" s="159"/>
      <c r="N151" s="159"/>
      <c r="O151" s="159"/>
      <c r="P151" s="166"/>
      <c r="Q151" s="167"/>
      <c r="R151" s="150"/>
      <c r="S151" s="151"/>
      <c r="T151" s="151"/>
      <c r="U151" s="151"/>
      <c r="V151" s="152"/>
      <c r="Y151" s="155"/>
      <c r="Z151" s="155"/>
      <c r="AA151" s="155"/>
      <c r="AB151" s="155"/>
      <c r="AC151" s="155"/>
      <c r="AD151" s="155"/>
      <c r="AE151" s="155"/>
      <c r="AF151" s="155"/>
      <c r="AG151" s="155"/>
      <c r="AH151" s="155"/>
      <c r="AI151" s="175"/>
      <c r="AJ151" s="176"/>
      <c r="AK151" s="176"/>
      <c r="AL151" s="176"/>
      <c r="AM151" s="176"/>
      <c r="AN151" s="176"/>
      <c r="AO151" s="176"/>
      <c r="AP151" s="177"/>
      <c r="AQ151" s="170"/>
      <c r="AR151" s="171"/>
      <c r="AS151" s="171"/>
      <c r="AT151" s="171"/>
      <c r="BB151" s="89">
        <v>1</v>
      </c>
      <c r="CF151" t="s">
        <v>235</v>
      </c>
      <c r="CG151" t="s">
        <v>1228</v>
      </c>
    </row>
    <row r="152" spans="1:85" ht="13.5" customHeight="1">
      <c r="A152" s="135" t="s">
        <v>1036</v>
      </c>
      <c r="B152" s="136"/>
      <c r="C152" s="136"/>
      <c r="D152" s="136"/>
      <c r="E152" s="136"/>
      <c r="F152" s="136"/>
      <c r="G152" s="136"/>
      <c r="H152" s="136"/>
      <c r="I152" s="137"/>
      <c r="J152" s="141" t="str">
        <f>IF(Y38="","",Y38)</f>
        <v/>
      </c>
      <c r="K152" s="142"/>
      <c r="L152" s="142"/>
      <c r="M152" s="142"/>
      <c r="N152" s="142"/>
      <c r="O152" s="142"/>
      <c r="P152" s="142"/>
      <c r="Q152" s="143"/>
      <c r="R152" s="147" t="s">
        <v>1037</v>
      </c>
      <c r="S152" s="148"/>
      <c r="T152" s="148"/>
      <c r="U152" s="148"/>
      <c r="V152" s="149"/>
      <c r="Y152" s="155" t="s">
        <v>1042</v>
      </c>
      <c r="Z152" s="155"/>
      <c r="AA152" s="155"/>
      <c r="AB152" s="155"/>
      <c r="AC152" s="155"/>
      <c r="AD152" s="155"/>
      <c r="AE152" s="155"/>
      <c r="AF152" s="155"/>
      <c r="AG152" s="155"/>
      <c r="AH152" s="155"/>
      <c r="AI152" s="377" t="str">
        <f>IF(OR(H38="",M38=""),"",IF(H38=M38,"検出下限値と定量下限値が同じ値です。",IF(H38&lt;M38,H38,"検出下限値と定量下限値が逆に入力されています。")))</f>
        <v/>
      </c>
      <c r="AJ152" s="378"/>
      <c r="AK152" s="378"/>
      <c r="AL152" s="378"/>
      <c r="AM152" s="378"/>
      <c r="AN152" s="378"/>
      <c r="AO152" s="378"/>
      <c r="AP152" s="379"/>
      <c r="AQ152" s="170" t="s">
        <v>1051</v>
      </c>
      <c r="AR152" s="171"/>
      <c r="AS152" s="171"/>
      <c r="AT152" s="171"/>
      <c r="BB152" s="89">
        <v>1</v>
      </c>
      <c r="CF152" t="s">
        <v>236</v>
      </c>
      <c r="CG152" t="s">
        <v>1229</v>
      </c>
    </row>
    <row r="153" spans="1:85" ht="13.5" customHeight="1" thickBot="1">
      <c r="A153" s="138"/>
      <c r="B153" s="139"/>
      <c r="C153" s="139"/>
      <c r="D153" s="139"/>
      <c r="E153" s="139"/>
      <c r="F153" s="139"/>
      <c r="G153" s="139"/>
      <c r="H153" s="139"/>
      <c r="I153" s="140"/>
      <c r="J153" s="144"/>
      <c r="K153" s="145"/>
      <c r="L153" s="145"/>
      <c r="M153" s="145"/>
      <c r="N153" s="145"/>
      <c r="O153" s="145"/>
      <c r="P153" s="145"/>
      <c r="Q153" s="146"/>
      <c r="R153" s="150"/>
      <c r="S153" s="151"/>
      <c r="T153" s="151"/>
      <c r="U153" s="151"/>
      <c r="V153" s="152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75"/>
      <c r="AJ153" s="176"/>
      <c r="AK153" s="176"/>
      <c r="AL153" s="176"/>
      <c r="AM153" s="176"/>
      <c r="AN153" s="176"/>
      <c r="AO153" s="176"/>
      <c r="AP153" s="177"/>
      <c r="AQ153" s="170"/>
      <c r="AR153" s="171"/>
      <c r="AS153" s="171"/>
      <c r="AT153" s="171"/>
      <c r="BB153" s="89">
        <v>1</v>
      </c>
      <c r="CF153" t="s">
        <v>237</v>
      </c>
      <c r="CG153" t="s">
        <v>1230</v>
      </c>
    </row>
    <row r="154" spans="1:85" ht="13.5" customHeight="1">
      <c r="A154" s="102"/>
      <c r="B154" s="102"/>
      <c r="C154" s="102"/>
      <c r="D154" s="102"/>
      <c r="E154" s="102"/>
      <c r="F154" s="102"/>
      <c r="G154" s="102"/>
      <c r="H154" s="102"/>
      <c r="I154" s="102"/>
      <c r="J154" s="103"/>
      <c r="K154" s="103"/>
      <c r="L154" s="103"/>
      <c r="M154" s="103"/>
      <c r="N154" s="103"/>
      <c r="O154" s="103"/>
      <c r="P154" s="103"/>
      <c r="Q154" s="103"/>
      <c r="R154" s="86"/>
      <c r="S154" s="86"/>
      <c r="T154" s="86"/>
      <c r="U154" s="86"/>
      <c r="V154" s="86"/>
      <c r="Y154" s="87"/>
      <c r="Z154" s="87"/>
      <c r="AA154" s="87"/>
      <c r="AB154" s="87"/>
      <c r="AC154" s="87"/>
      <c r="AD154" s="87"/>
      <c r="AE154" s="87"/>
      <c r="AF154" s="38"/>
      <c r="AG154" s="38"/>
      <c r="AH154" s="38"/>
      <c r="AI154" s="38"/>
      <c r="AJ154" s="38"/>
      <c r="AK154" s="38"/>
      <c r="AL154" s="38"/>
      <c r="AM154" s="38"/>
      <c r="AN154" s="38"/>
      <c r="AO154" s="86"/>
      <c r="AP154" s="86"/>
      <c r="AQ154" s="86"/>
      <c r="AR154" s="86"/>
      <c r="AS154" s="86"/>
      <c r="AT154" s="86"/>
      <c r="BB154" s="89">
        <v>1</v>
      </c>
      <c r="CF154" t="s">
        <v>238</v>
      </c>
      <c r="CG154" t="s">
        <v>1231</v>
      </c>
    </row>
    <row r="155" spans="1:85" ht="13.5" customHeight="1">
      <c r="AO155" s="8"/>
      <c r="AP155" s="8"/>
      <c r="AQ155" s="8"/>
      <c r="AR155" s="8"/>
      <c r="AS155" s="8"/>
      <c r="AT155" s="8"/>
      <c r="BB155" s="89">
        <v>1</v>
      </c>
      <c r="CF155" t="s">
        <v>239</v>
      </c>
      <c r="CG155" t="s">
        <v>1232</v>
      </c>
    </row>
    <row r="156" spans="1:85" ht="13.5" customHeight="1">
      <c r="A156" s="180" t="s">
        <v>1047</v>
      </c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BB156" s="89">
        <v>1</v>
      </c>
      <c r="CF156" t="s">
        <v>240</v>
      </c>
      <c r="CG156" t="s">
        <v>1233</v>
      </c>
    </row>
    <row r="157" spans="1:85" ht="13.5" customHeight="1" thickBot="1">
      <c r="A157" s="180"/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AW157" s="8"/>
      <c r="AX157" s="8"/>
      <c r="AY157" s="8"/>
      <c r="AZ157" s="8"/>
      <c r="BA157" s="8"/>
      <c r="BB157" s="89">
        <v>1</v>
      </c>
      <c r="CF157" t="s">
        <v>241</v>
      </c>
      <c r="CG157" t="s">
        <v>1234</v>
      </c>
    </row>
    <row r="158" spans="1:85" ht="13.5" customHeight="1">
      <c r="A158" s="156" t="str">
        <f>IF(B41="","",B41)</f>
        <v/>
      </c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7"/>
      <c r="AA158" s="157"/>
      <c r="AB158" s="157"/>
      <c r="AC158" s="157"/>
      <c r="AD158" s="157"/>
      <c r="AE158" s="157"/>
      <c r="AF158" s="157"/>
      <c r="AG158" s="157"/>
      <c r="AH158" s="157"/>
      <c r="AI158" s="157"/>
      <c r="AJ158" s="157"/>
      <c r="AK158" s="157"/>
      <c r="AL158" s="157"/>
      <c r="AM158" s="157"/>
      <c r="AN158" s="157"/>
      <c r="AO158" s="157"/>
      <c r="AP158" s="157"/>
      <c r="AQ158" s="157"/>
      <c r="AR158" s="157"/>
      <c r="AS158" s="157"/>
      <c r="AT158" s="157"/>
      <c r="AU158" s="181"/>
      <c r="AV158" s="85"/>
      <c r="AW158" s="16"/>
      <c r="AX158" s="16"/>
      <c r="AY158" s="16"/>
      <c r="AZ158" s="16"/>
      <c r="BA158" s="16"/>
      <c r="BB158" s="89">
        <v>1</v>
      </c>
      <c r="CF158" t="s">
        <v>242</v>
      </c>
      <c r="CG158" t="s">
        <v>1235</v>
      </c>
    </row>
    <row r="159" spans="1:85" ht="13.5" customHeight="1">
      <c r="A159" s="182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  <c r="AD159" s="124"/>
      <c r="AE159" s="124"/>
      <c r="AF159" s="124"/>
      <c r="AG159" s="124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83"/>
      <c r="AV159" s="85"/>
      <c r="AW159" s="16"/>
      <c r="AX159" s="16"/>
      <c r="AY159" s="16"/>
      <c r="AZ159" s="16"/>
      <c r="BA159" s="16"/>
      <c r="BB159" s="89">
        <v>1</v>
      </c>
      <c r="CF159" t="s">
        <v>243</v>
      </c>
      <c r="CG159" t="s">
        <v>1236</v>
      </c>
    </row>
    <row r="160" spans="1:85" ht="13.5" customHeight="1">
      <c r="A160" s="182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  <c r="AD160" s="124"/>
      <c r="AE160" s="124"/>
      <c r="AF160" s="124"/>
      <c r="AG160" s="124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83"/>
      <c r="AV160" s="85"/>
      <c r="AW160" s="16"/>
      <c r="AX160" s="16"/>
      <c r="AY160" s="16"/>
      <c r="AZ160" s="16"/>
      <c r="BA160" s="16"/>
      <c r="BB160" s="89">
        <v>1</v>
      </c>
      <c r="CF160" t="s">
        <v>244</v>
      </c>
      <c r="CG160" t="s">
        <v>1237</v>
      </c>
    </row>
    <row r="161" spans="1:85" ht="13.5" customHeight="1">
      <c r="A161" s="182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  <c r="AC161" s="124"/>
      <c r="AD161" s="124"/>
      <c r="AE161" s="124"/>
      <c r="AF161" s="124"/>
      <c r="AG161" s="124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83"/>
      <c r="AV161" s="85"/>
      <c r="AW161" s="16"/>
      <c r="AX161" s="16"/>
      <c r="AY161" s="16"/>
      <c r="AZ161" s="16"/>
      <c r="BA161" s="16"/>
      <c r="BB161" s="89">
        <v>1</v>
      </c>
      <c r="CF161" t="s">
        <v>245</v>
      </c>
      <c r="CG161" t="s">
        <v>1238</v>
      </c>
    </row>
    <row r="162" spans="1:85" ht="13.5" customHeight="1" thickBot="1">
      <c r="A162" s="158"/>
      <c r="B162" s="159"/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59"/>
      <c r="AG162" s="159"/>
      <c r="AH162" s="159"/>
      <c r="AI162" s="159"/>
      <c r="AJ162" s="159"/>
      <c r="AK162" s="159"/>
      <c r="AL162" s="159"/>
      <c r="AM162" s="159"/>
      <c r="AN162" s="159"/>
      <c r="AO162" s="159"/>
      <c r="AP162" s="159"/>
      <c r="AQ162" s="159"/>
      <c r="AR162" s="159"/>
      <c r="AS162" s="159"/>
      <c r="AT162" s="159"/>
      <c r="AU162" s="184"/>
      <c r="AV162" s="85"/>
      <c r="AW162" s="16"/>
      <c r="AX162" s="16"/>
      <c r="AY162" s="16"/>
      <c r="AZ162" s="16"/>
      <c r="BA162" s="16"/>
      <c r="BB162" s="89">
        <v>1</v>
      </c>
      <c r="CF162" t="s">
        <v>246</v>
      </c>
      <c r="CG162" t="s">
        <v>1239</v>
      </c>
    </row>
    <row r="163" spans="1:85" ht="13.5" customHeight="1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16"/>
      <c r="AX163" s="16"/>
      <c r="AY163" s="16"/>
      <c r="AZ163" s="16"/>
      <c r="BA163" s="16"/>
      <c r="BB163" s="89">
        <v>1</v>
      </c>
      <c r="CF163" t="s">
        <v>247</v>
      </c>
      <c r="CG163" t="s">
        <v>1240</v>
      </c>
    </row>
    <row r="164" spans="1:85" ht="13.5" customHeight="1">
      <c r="BB164" s="89">
        <v>1</v>
      </c>
      <c r="CF164" t="s">
        <v>248</v>
      </c>
      <c r="CG164" t="s">
        <v>1241</v>
      </c>
    </row>
    <row r="165" spans="1:85" ht="13.5" customHeight="1">
      <c r="A165" s="185" t="s">
        <v>1048</v>
      </c>
      <c r="B165" s="185"/>
      <c r="C165" s="185"/>
      <c r="D165" s="185"/>
      <c r="E165" s="185"/>
      <c r="F165" s="185"/>
      <c r="G165" s="185"/>
      <c r="H165" s="185"/>
      <c r="I165" s="185"/>
      <c r="J165" s="185"/>
      <c r="K165" s="185"/>
      <c r="L165" s="185"/>
      <c r="M165" s="185"/>
      <c r="N165" s="185"/>
      <c r="O165" s="185"/>
      <c r="P165" s="185"/>
      <c r="BB165" s="89">
        <v>1</v>
      </c>
      <c r="CF165" t="s">
        <v>249</v>
      </c>
      <c r="CG165" t="s">
        <v>1242</v>
      </c>
    </row>
    <row r="166" spans="1:85" ht="13.5" customHeight="1" thickBot="1">
      <c r="A166" s="185"/>
      <c r="B166" s="185"/>
      <c r="C166" s="185"/>
      <c r="D166" s="185"/>
      <c r="E166" s="185"/>
      <c r="F166" s="185"/>
      <c r="G166" s="185"/>
      <c r="H166" s="185"/>
      <c r="I166" s="185"/>
      <c r="J166" s="185"/>
      <c r="K166" s="185"/>
      <c r="L166" s="185"/>
      <c r="M166" s="185"/>
      <c r="N166" s="185"/>
      <c r="O166" s="185"/>
      <c r="P166" s="185"/>
      <c r="BB166" s="89">
        <v>1</v>
      </c>
      <c r="CF166" t="s">
        <v>250</v>
      </c>
      <c r="CG166" t="s">
        <v>1243</v>
      </c>
    </row>
    <row r="167" spans="1:85" ht="13.5" customHeight="1">
      <c r="A167" s="125" t="s">
        <v>68</v>
      </c>
      <c r="B167" s="126"/>
      <c r="C167" s="126"/>
      <c r="D167" s="126"/>
      <c r="E167" s="126"/>
      <c r="F167" s="126"/>
      <c r="G167" s="126"/>
      <c r="H167" s="129" t="str">
        <f>IF($G$6="","",$G$6)</f>
        <v/>
      </c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30"/>
      <c r="AK167" s="131"/>
      <c r="BB167" s="89">
        <v>1</v>
      </c>
      <c r="CF167" t="s">
        <v>251</v>
      </c>
      <c r="CG167" t="s">
        <v>1244</v>
      </c>
    </row>
    <row r="168" spans="1:85" ht="13.5" customHeight="1" thickBot="1">
      <c r="A168" s="127"/>
      <c r="B168" s="128"/>
      <c r="C168" s="128"/>
      <c r="D168" s="128"/>
      <c r="E168" s="128"/>
      <c r="F168" s="128"/>
      <c r="G168" s="128"/>
      <c r="H168" s="132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4"/>
      <c r="BB168" s="89">
        <v>1</v>
      </c>
      <c r="CF168" t="s">
        <v>252</v>
      </c>
      <c r="CG168" t="s">
        <v>1245</v>
      </c>
    </row>
    <row r="169" spans="1:85" ht="13.5" customHeight="1">
      <c r="A169" s="125" t="s">
        <v>71</v>
      </c>
      <c r="B169" s="126"/>
      <c r="C169" s="126"/>
      <c r="D169" s="126"/>
      <c r="E169" s="126"/>
      <c r="F169" s="126"/>
      <c r="G169" s="178"/>
      <c r="H169" s="129" t="str">
        <f>IF($G$7="","",$G$7)</f>
        <v/>
      </c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0"/>
      <c r="AK169" s="131"/>
      <c r="BB169" s="89">
        <v>1</v>
      </c>
      <c r="CF169" t="s">
        <v>253</v>
      </c>
      <c r="CG169" t="s">
        <v>1246</v>
      </c>
    </row>
    <row r="170" spans="1:85" ht="13.5" customHeight="1" thickBot="1">
      <c r="A170" s="127"/>
      <c r="B170" s="128"/>
      <c r="C170" s="128"/>
      <c r="D170" s="128"/>
      <c r="E170" s="128"/>
      <c r="F170" s="128"/>
      <c r="G170" s="179"/>
      <c r="H170" s="132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4"/>
      <c r="BB170" s="89">
        <v>1</v>
      </c>
      <c r="CF170" t="s">
        <v>254</v>
      </c>
      <c r="CG170" t="s">
        <v>1247</v>
      </c>
    </row>
    <row r="171" spans="1:85" ht="13.5" customHeight="1">
      <c r="A171" s="125" t="s">
        <v>74</v>
      </c>
      <c r="B171" s="126"/>
      <c r="C171" s="126"/>
      <c r="D171" s="126"/>
      <c r="E171" s="126"/>
      <c r="F171" s="126"/>
      <c r="G171" s="178"/>
      <c r="H171" s="129" t="str">
        <f>IF($G$8="","",$G$8)</f>
        <v/>
      </c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30"/>
      <c r="AK171" s="131"/>
      <c r="BB171" s="89">
        <v>1</v>
      </c>
      <c r="CF171" t="s">
        <v>255</v>
      </c>
      <c r="CG171" t="s">
        <v>1248</v>
      </c>
    </row>
    <row r="172" spans="1:85" ht="13.5" customHeight="1" thickBot="1">
      <c r="A172" s="127"/>
      <c r="B172" s="128"/>
      <c r="C172" s="128"/>
      <c r="D172" s="128"/>
      <c r="E172" s="128"/>
      <c r="F172" s="128"/>
      <c r="G172" s="179"/>
      <c r="H172" s="132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4"/>
      <c r="BB172" s="89">
        <v>1</v>
      </c>
      <c r="CF172" t="s">
        <v>256</v>
      </c>
      <c r="CG172" t="s">
        <v>1249</v>
      </c>
    </row>
    <row r="173" spans="1:85" ht="13.5" customHeight="1">
      <c r="A173" s="125" t="s">
        <v>77</v>
      </c>
      <c r="B173" s="126"/>
      <c r="C173" s="126"/>
      <c r="D173" s="126"/>
      <c r="E173" s="126"/>
      <c r="F173" s="126"/>
      <c r="G173" s="178"/>
      <c r="H173" s="129" t="str">
        <f>IF($G$9="","",$G$9)</f>
        <v/>
      </c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30"/>
      <c r="AK173" s="131"/>
      <c r="BB173" s="89">
        <v>1</v>
      </c>
      <c r="CF173" t="s">
        <v>257</v>
      </c>
      <c r="CG173" t="s">
        <v>1250</v>
      </c>
    </row>
    <row r="174" spans="1:85" ht="13.5" customHeight="1" thickBot="1">
      <c r="A174" s="127"/>
      <c r="B174" s="128"/>
      <c r="C174" s="128"/>
      <c r="D174" s="128"/>
      <c r="E174" s="128"/>
      <c r="F174" s="128"/>
      <c r="G174" s="179"/>
      <c r="H174" s="132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4"/>
      <c r="AO174" t="s">
        <v>2048</v>
      </c>
      <c r="BB174" s="89">
        <v>1</v>
      </c>
      <c r="CF174" t="s">
        <v>258</v>
      </c>
      <c r="CG174" t="s">
        <v>1251</v>
      </c>
    </row>
    <row r="175" spans="1:85" ht="13.5" customHeight="1">
      <c r="A175" s="106"/>
      <c r="B175" s="106"/>
      <c r="C175" s="106"/>
      <c r="D175" s="106"/>
      <c r="E175" s="106"/>
      <c r="F175" s="106"/>
      <c r="G175" s="106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BB175" s="89">
        <v>1</v>
      </c>
      <c r="CF175" t="s">
        <v>259</v>
      </c>
      <c r="CG175" t="s">
        <v>1252</v>
      </c>
    </row>
    <row r="176" spans="1:85" ht="13.5" customHeight="1">
      <c r="A176" s="106"/>
      <c r="B176" s="106"/>
      <c r="C176" s="106"/>
      <c r="D176" s="106"/>
      <c r="E176" s="106"/>
      <c r="F176" s="106"/>
      <c r="G176" s="106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  <c r="BB176" s="89">
        <v>1</v>
      </c>
      <c r="CF176" t="s">
        <v>260</v>
      </c>
      <c r="CG176" t="s">
        <v>1253</v>
      </c>
    </row>
    <row r="177" spans="1:85" ht="13.5" customHeight="1">
      <c r="A177" s="106"/>
      <c r="B177" s="106"/>
      <c r="C177" s="106"/>
      <c r="D177" s="106"/>
      <c r="E177" s="106"/>
      <c r="F177" s="106"/>
      <c r="G177" s="106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V177" s="369" t="str">
        <f>IF(AZ177="","",1)</f>
        <v/>
      </c>
      <c r="AW177" s="370"/>
      <c r="AX177" s="370" t="s">
        <v>2038</v>
      </c>
      <c r="AY177" s="373"/>
      <c r="AZ177" s="373" t="str">
        <f>IF($I$22="","",IF(OR($I$22=0,$I$22=1),1,$I$22))</f>
        <v/>
      </c>
      <c r="BA177" s="374"/>
      <c r="BB177" s="89">
        <v>1</v>
      </c>
      <c r="CF177" t="s">
        <v>261</v>
      </c>
      <c r="CG177" t="s">
        <v>1254</v>
      </c>
    </row>
    <row r="178" spans="1:85" ht="13.5" customHeight="1">
      <c r="A178" s="106"/>
      <c r="B178" s="106"/>
      <c r="C178" s="106"/>
      <c r="D178" s="106"/>
      <c r="E178" s="106"/>
      <c r="F178" s="106"/>
      <c r="G178" s="106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V178" s="371"/>
      <c r="AW178" s="372"/>
      <c r="AX178" s="372"/>
      <c r="AY178" s="372"/>
      <c r="AZ178" s="372"/>
      <c r="BA178" s="375"/>
      <c r="BB178" s="89">
        <v>1</v>
      </c>
      <c r="CF178" t="s">
        <v>262</v>
      </c>
      <c r="CG178" t="s">
        <v>1255</v>
      </c>
    </row>
    <row r="179" spans="1:85" ht="18.75" customHeight="1">
      <c r="A179" s="236" t="s">
        <v>2041</v>
      </c>
      <c r="B179" s="236"/>
      <c r="C179" s="236"/>
      <c r="D179" s="236"/>
      <c r="E179" s="236"/>
      <c r="F179" s="236"/>
      <c r="G179" s="236"/>
      <c r="H179" s="236"/>
      <c r="I179" s="236"/>
      <c r="J179" s="236"/>
      <c r="K179" s="236"/>
      <c r="L179" s="236"/>
      <c r="M179" s="236"/>
      <c r="N179" s="236"/>
      <c r="O179" s="237" t="str">
        <f>$O$98</f>
        <v>令和</v>
      </c>
      <c r="P179" s="237"/>
      <c r="Q179" s="237"/>
      <c r="R179" s="238">
        <f>$R$98</f>
        <v>5</v>
      </c>
      <c r="S179" s="239"/>
      <c r="T179" s="217" t="str">
        <f>$T$98</f>
        <v>年４月１日</v>
      </c>
      <c r="U179" s="218"/>
      <c r="V179" s="218"/>
      <c r="W179" s="218"/>
      <c r="X179" s="218"/>
      <c r="Y179" s="239" t="s">
        <v>155</v>
      </c>
      <c r="Z179" s="240" t="str">
        <f>$Z$98</f>
        <v>令和</v>
      </c>
      <c r="AA179" s="241"/>
      <c r="AB179" s="238">
        <f>$AB$98</f>
        <v>6</v>
      </c>
      <c r="AC179" s="239"/>
      <c r="AD179" s="217" t="str">
        <f>$AD$98</f>
        <v>年３月３１日実績）</v>
      </c>
      <c r="AE179" s="218"/>
      <c r="AF179" s="218"/>
      <c r="AG179" s="218"/>
      <c r="AH179" s="218"/>
      <c r="AI179" s="218"/>
      <c r="AJ179" s="218"/>
      <c r="AK179" s="218"/>
      <c r="AL179" s="283" t="s">
        <v>156</v>
      </c>
      <c r="AM179" s="284"/>
      <c r="AN179" s="284"/>
      <c r="AO179" s="285"/>
      <c r="AP179" s="289" t="str">
        <f>$AP$98</f>
        <v>令和</v>
      </c>
      <c r="AQ179" s="214"/>
      <c r="AR179" s="214"/>
      <c r="AS179" s="291">
        <f>$AS$98</f>
        <v>6</v>
      </c>
      <c r="AT179" s="214"/>
      <c r="AU179" s="209" t="str">
        <f>$AU$98</f>
        <v>年</v>
      </c>
      <c r="AV179" s="211" t="str">
        <f>$AV$98</f>
        <v>6</v>
      </c>
      <c r="AW179" s="212"/>
      <c r="AX179" s="209" t="str">
        <f>$AX$98</f>
        <v>月</v>
      </c>
      <c r="AY179" s="209" t="str">
        <f>$AY$98</f>
        <v>28</v>
      </c>
      <c r="AZ179" s="214"/>
      <c r="BA179" s="215" t="str">
        <f>$BA$98</f>
        <v>日</v>
      </c>
      <c r="BB179" s="89" t="str">
        <f>IF($I$22="","",IF($I$22&gt;=2,1,""))</f>
        <v/>
      </c>
      <c r="BM179" s="8"/>
      <c r="BN179" s="8"/>
      <c r="CF179" t="s">
        <v>263</v>
      </c>
      <c r="CG179" t="s">
        <v>1256</v>
      </c>
    </row>
    <row r="180" spans="1:85" ht="18.75" customHeight="1">
      <c r="A180" s="236"/>
      <c r="B180" s="236"/>
      <c r="C180" s="236"/>
      <c r="D180" s="236"/>
      <c r="E180" s="236"/>
      <c r="F180" s="236"/>
      <c r="G180" s="236"/>
      <c r="H180" s="236"/>
      <c r="I180" s="236"/>
      <c r="J180" s="236"/>
      <c r="K180" s="236"/>
      <c r="L180" s="236"/>
      <c r="M180" s="236"/>
      <c r="N180" s="236"/>
      <c r="O180" s="237"/>
      <c r="P180" s="237"/>
      <c r="Q180" s="237"/>
      <c r="R180" s="239"/>
      <c r="S180" s="239"/>
      <c r="T180" s="218"/>
      <c r="U180" s="218"/>
      <c r="V180" s="218"/>
      <c r="W180" s="218"/>
      <c r="X180" s="218"/>
      <c r="Y180" s="239"/>
      <c r="Z180" s="241"/>
      <c r="AA180" s="241"/>
      <c r="AB180" s="239"/>
      <c r="AC180" s="239"/>
      <c r="AD180" s="218"/>
      <c r="AE180" s="218"/>
      <c r="AF180" s="218"/>
      <c r="AG180" s="218"/>
      <c r="AH180" s="218"/>
      <c r="AI180" s="218"/>
      <c r="AJ180" s="218"/>
      <c r="AK180" s="218"/>
      <c r="AL180" s="286"/>
      <c r="AM180" s="287"/>
      <c r="AN180" s="287"/>
      <c r="AO180" s="288"/>
      <c r="AP180" s="290"/>
      <c r="AQ180" s="210"/>
      <c r="AR180" s="210"/>
      <c r="AS180" s="210"/>
      <c r="AT180" s="210"/>
      <c r="AU180" s="210"/>
      <c r="AV180" s="213"/>
      <c r="AW180" s="213"/>
      <c r="AX180" s="210"/>
      <c r="AY180" s="210"/>
      <c r="AZ180" s="210"/>
      <c r="BA180" s="216"/>
      <c r="BB180" s="89" t="str">
        <f t="shared" ref="BB180:BB243" si="6">IF($I$22="","",IF($I$22&gt;=2,1,""))</f>
        <v/>
      </c>
      <c r="BM180" s="8"/>
      <c r="BN180" s="8"/>
      <c r="CF180" t="s">
        <v>264</v>
      </c>
      <c r="CG180" t="s">
        <v>1257</v>
      </c>
    </row>
    <row r="181" spans="1:85" ht="13.5" customHeight="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3"/>
      <c r="P181" s="93"/>
      <c r="Q181" s="93"/>
      <c r="R181" s="94"/>
      <c r="S181" s="94"/>
      <c r="T181" s="95"/>
      <c r="U181" s="95"/>
      <c r="V181" s="95"/>
      <c r="W181" s="95"/>
      <c r="X181" s="95"/>
      <c r="Y181" s="94"/>
      <c r="Z181" s="96"/>
      <c r="AA181" s="96"/>
      <c r="AB181" s="94"/>
      <c r="AC181" s="94"/>
      <c r="AD181" s="95"/>
      <c r="AE181" s="95"/>
      <c r="AF181" s="95"/>
      <c r="AG181" s="95"/>
      <c r="AH181" s="95"/>
      <c r="AI181" s="95"/>
      <c r="AJ181" s="95"/>
      <c r="AK181" s="95"/>
      <c r="AL181" s="97"/>
      <c r="AM181" s="97"/>
      <c r="AN181" s="97"/>
      <c r="AO181" s="97"/>
      <c r="AP181" s="104"/>
      <c r="AQ181" s="104"/>
      <c r="AR181" s="104"/>
      <c r="AS181" s="104"/>
      <c r="AT181" s="104"/>
      <c r="AU181" s="104"/>
      <c r="AV181" s="105"/>
      <c r="AW181" s="105"/>
      <c r="AX181" s="104"/>
      <c r="AY181" s="104"/>
      <c r="AZ181" s="104"/>
      <c r="BA181" s="104"/>
      <c r="BB181" s="89" t="str">
        <f t="shared" si="6"/>
        <v/>
      </c>
      <c r="BM181" s="8"/>
      <c r="BN181" s="8"/>
      <c r="CF181" t="s">
        <v>265</v>
      </c>
      <c r="CG181" t="s">
        <v>1258</v>
      </c>
    </row>
    <row r="182" spans="1:85" ht="13.5" customHeight="1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3"/>
      <c r="P182" s="93"/>
      <c r="Q182" s="93"/>
      <c r="R182" s="94"/>
      <c r="S182" s="94"/>
      <c r="T182" s="95"/>
      <c r="U182" s="95"/>
      <c r="V182" s="95"/>
      <c r="W182" s="95"/>
      <c r="X182" s="95"/>
      <c r="Y182" s="94"/>
      <c r="Z182" s="96"/>
      <c r="AA182" s="96"/>
      <c r="AB182" s="94"/>
      <c r="AC182" s="94"/>
      <c r="AD182" s="95"/>
      <c r="AE182" s="95"/>
      <c r="AF182" s="95"/>
      <c r="AG182" s="95"/>
      <c r="AH182" s="95"/>
      <c r="AI182" s="95"/>
      <c r="AJ182" s="95"/>
      <c r="AK182" s="95"/>
      <c r="AL182" s="97"/>
      <c r="AM182" s="97"/>
      <c r="AN182" s="97"/>
      <c r="AO182" s="97"/>
      <c r="AP182" s="104"/>
      <c r="AQ182" s="104"/>
      <c r="AR182" s="104"/>
      <c r="AS182" s="104"/>
      <c r="AT182" s="104"/>
      <c r="AU182" s="104"/>
      <c r="AV182" s="105"/>
      <c r="AW182" s="105"/>
      <c r="AX182" s="104"/>
      <c r="AY182" s="104"/>
      <c r="AZ182" s="104"/>
      <c r="BA182" s="104"/>
      <c r="BB182" s="89" t="str">
        <f t="shared" si="6"/>
        <v/>
      </c>
      <c r="BM182" s="8"/>
      <c r="BN182" s="8"/>
      <c r="CF182" t="s">
        <v>266</v>
      </c>
      <c r="CG182" t="s">
        <v>1259</v>
      </c>
    </row>
    <row r="183" spans="1:85" ht="13.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89" t="str">
        <f t="shared" si="6"/>
        <v/>
      </c>
      <c r="BM183" s="8"/>
      <c r="BN183" s="8"/>
      <c r="CF183" t="s">
        <v>267</v>
      </c>
      <c r="CG183" t="s">
        <v>1260</v>
      </c>
    </row>
    <row r="184" spans="1:85" ht="13.5" customHeight="1">
      <c r="A184" s="180" t="s">
        <v>1026</v>
      </c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89" t="str">
        <f t="shared" si="6"/>
        <v/>
      </c>
      <c r="BM184" s="8"/>
      <c r="BN184" s="8"/>
      <c r="CF184" t="s">
        <v>268</v>
      </c>
      <c r="CG184" t="s">
        <v>1261</v>
      </c>
    </row>
    <row r="185" spans="1:85" ht="13.5" customHeight="1" thickBot="1">
      <c r="A185" s="180"/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8"/>
      <c r="S185" s="8"/>
      <c r="T185" s="8"/>
      <c r="U185" s="8"/>
      <c r="V185" s="8"/>
      <c r="W185" s="8"/>
      <c r="X185" s="8"/>
      <c r="Y185" s="8"/>
      <c r="Z185" s="8"/>
      <c r="AA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9" t="str">
        <f t="shared" si="6"/>
        <v/>
      </c>
      <c r="BM185" s="8"/>
      <c r="BN185" s="8"/>
      <c r="CF185" t="s">
        <v>269</v>
      </c>
      <c r="CG185" t="s">
        <v>1262</v>
      </c>
    </row>
    <row r="186" spans="1:85" ht="13.5" customHeight="1">
      <c r="A186" s="153" t="s">
        <v>51</v>
      </c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6" t="str">
        <f>IF($I$16="","",$I$16)</f>
        <v/>
      </c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  <c r="AA186" s="157"/>
      <c r="AB186" s="157"/>
      <c r="AC186" s="157"/>
      <c r="AD186" s="157"/>
      <c r="AE186" s="157"/>
      <c r="AF186" s="157"/>
      <c r="AG186" s="157"/>
      <c r="AH186" s="157"/>
      <c r="AI186" s="157"/>
      <c r="AJ186" s="157"/>
      <c r="AK186" s="157"/>
      <c r="AL186" s="157"/>
      <c r="AM186" s="157"/>
      <c r="AN186" s="157"/>
      <c r="AO186" s="157"/>
      <c r="AP186" s="157"/>
      <c r="AQ186" s="157"/>
      <c r="AR186" s="157"/>
      <c r="AS186" s="157"/>
      <c r="AT186" s="157"/>
      <c r="AU186" s="181"/>
      <c r="BB186" s="89" t="str">
        <f t="shared" si="6"/>
        <v/>
      </c>
      <c r="BM186" s="8"/>
      <c r="BN186" s="8"/>
      <c r="CF186" t="s">
        <v>270</v>
      </c>
      <c r="CG186" t="s">
        <v>1263</v>
      </c>
    </row>
    <row r="187" spans="1:85" ht="13.5" customHeight="1" thickBot="1">
      <c r="A187" s="153"/>
      <c r="B187" s="153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8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  <c r="AD187" s="159"/>
      <c r="AE187" s="159"/>
      <c r="AF187" s="159"/>
      <c r="AG187" s="159"/>
      <c r="AH187" s="159"/>
      <c r="AI187" s="159"/>
      <c r="AJ187" s="159"/>
      <c r="AK187" s="159"/>
      <c r="AL187" s="159"/>
      <c r="AM187" s="159"/>
      <c r="AN187" s="159"/>
      <c r="AO187" s="159"/>
      <c r="AP187" s="159"/>
      <c r="AQ187" s="159"/>
      <c r="AR187" s="159"/>
      <c r="AS187" s="159"/>
      <c r="AT187" s="159"/>
      <c r="AU187" s="184"/>
      <c r="BB187" s="89" t="str">
        <f t="shared" si="6"/>
        <v/>
      </c>
      <c r="BM187" s="8"/>
      <c r="BN187" s="8"/>
      <c r="CF187" t="s">
        <v>271</v>
      </c>
      <c r="CG187" t="s">
        <v>1264</v>
      </c>
    </row>
    <row r="188" spans="1:85" ht="13.5" customHeight="1">
      <c r="A188" s="153" t="s">
        <v>52</v>
      </c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6" t="str">
        <f>IF($I$15="","",$I$15)</f>
        <v/>
      </c>
      <c r="N188" s="157"/>
      <c r="O188" s="157"/>
      <c r="P188" s="157"/>
      <c r="Q188" s="157"/>
      <c r="R188" s="157"/>
      <c r="S188" s="157"/>
      <c r="T188" s="157"/>
      <c r="U188" s="157"/>
      <c r="V188" s="157"/>
      <c r="W188" s="157"/>
      <c r="X188" s="157"/>
      <c r="Y188" s="157"/>
      <c r="Z188" s="157"/>
      <c r="AA188" s="157"/>
      <c r="AB188" s="157"/>
      <c r="AC188" s="157"/>
      <c r="AD188" s="157"/>
      <c r="AE188" s="157"/>
      <c r="AF188" s="157"/>
      <c r="AG188" s="157"/>
      <c r="AH188" s="157"/>
      <c r="AI188" s="157"/>
      <c r="AJ188" s="157"/>
      <c r="AK188" s="157"/>
      <c r="AL188" s="157"/>
      <c r="AM188" s="157"/>
      <c r="AN188" s="157"/>
      <c r="AO188" s="157"/>
      <c r="AP188" s="157"/>
      <c r="AQ188" s="157"/>
      <c r="AR188" s="157"/>
      <c r="AS188" s="157"/>
      <c r="AT188" s="157"/>
      <c r="AU188" s="181"/>
      <c r="BB188" s="89" t="str">
        <f t="shared" si="6"/>
        <v/>
      </c>
      <c r="BN188" s="8"/>
      <c r="CF188" t="s">
        <v>272</v>
      </c>
      <c r="CG188" t="s">
        <v>1265</v>
      </c>
    </row>
    <row r="189" spans="1:85" ht="13.5" customHeight="1" thickBot="1">
      <c r="A189" s="153"/>
      <c r="B189" s="153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8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59"/>
      <c r="AC189" s="159"/>
      <c r="AD189" s="159"/>
      <c r="AE189" s="159"/>
      <c r="AF189" s="159"/>
      <c r="AG189" s="159"/>
      <c r="AH189" s="159"/>
      <c r="AI189" s="159"/>
      <c r="AJ189" s="159"/>
      <c r="AK189" s="159"/>
      <c r="AL189" s="159"/>
      <c r="AM189" s="159"/>
      <c r="AN189" s="159"/>
      <c r="AO189" s="159"/>
      <c r="AP189" s="159"/>
      <c r="AQ189" s="159"/>
      <c r="AR189" s="159"/>
      <c r="AS189" s="159"/>
      <c r="AT189" s="159"/>
      <c r="AU189" s="184"/>
      <c r="BB189" s="89" t="str">
        <f t="shared" si="6"/>
        <v/>
      </c>
      <c r="BN189" s="8"/>
      <c r="CF189" t="s">
        <v>273</v>
      </c>
      <c r="CG189" t="s">
        <v>1266</v>
      </c>
    </row>
    <row r="190" spans="1:85" ht="13.5" customHeight="1">
      <c r="A190" s="153" t="s">
        <v>1049</v>
      </c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6" t="str">
        <f>IF(OR($I$13="郵便番号を入力後、区町名を確認してください",$I$13="郵便番号の入力を確認してください",$I$14="",$I$12="",$M$12=""),"",$I$13&amp;$I$14)</f>
        <v/>
      </c>
      <c r="N190" s="157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  <c r="Y190" s="157"/>
      <c r="Z190" s="157"/>
      <c r="AA190" s="157"/>
      <c r="AB190" s="157"/>
      <c r="AC190" s="157"/>
      <c r="AD190" s="157"/>
      <c r="AE190" s="157"/>
      <c r="AF190" s="157"/>
      <c r="AG190" s="157"/>
      <c r="AH190" s="157"/>
      <c r="AI190" s="157"/>
      <c r="AJ190" s="157"/>
      <c r="AK190" s="157"/>
      <c r="AL190" s="157"/>
      <c r="AM190" s="157"/>
      <c r="AN190" s="157"/>
      <c r="AO190" s="157"/>
      <c r="AP190" s="157"/>
      <c r="AQ190" s="157"/>
      <c r="AR190" s="157"/>
      <c r="AS190" s="157"/>
      <c r="AT190" s="157"/>
      <c r="AU190" s="181"/>
      <c r="BB190" s="89" t="str">
        <f t="shared" si="6"/>
        <v/>
      </c>
      <c r="BN190" s="8"/>
      <c r="CF190" t="s">
        <v>274</v>
      </c>
      <c r="CG190" t="s">
        <v>1267</v>
      </c>
    </row>
    <row r="191" spans="1:85" ht="13.5" customHeight="1" thickBot="1">
      <c r="A191" s="153"/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8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  <c r="AA191" s="159"/>
      <c r="AB191" s="159"/>
      <c r="AC191" s="159"/>
      <c r="AD191" s="159"/>
      <c r="AE191" s="159"/>
      <c r="AF191" s="159"/>
      <c r="AG191" s="159"/>
      <c r="AH191" s="159"/>
      <c r="AI191" s="159"/>
      <c r="AJ191" s="159"/>
      <c r="AK191" s="159"/>
      <c r="AL191" s="159"/>
      <c r="AM191" s="159"/>
      <c r="AN191" s="159"/>
      <c r="AO191" s="159"/>
      <c r="AP191" s="159"/>
      <c r="AQ191" s="159"/>
      <c r="AR191" s="159"/>
      <c r="AS191" s="159"/>
      <c r="AT191" s="159"/>
      <c r="AU191" s="184"/>
      <c r="BB191" s="89" t="str">
        <f t="shared" si="6"/>
        <v/>
      </c>
      <c r="BN191" s="8"/>
      <c r="CF191" t="s">
        <v>275</v>
      </c>
      <c r="CG191" t="s">
        <v>1268</v>
      </c>
    </row>
    <row r="192" spans="1:85" ht="13.5" customHeight="1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BB192" s="89" t="str">
        <f t="shared" si="6"/>
        <v/>
      </c>
      <c r="BN192" s="8"/>
      <c r="CF192" t="s">
        <v>276</v>
      </c>
      <c r="CG192" t="s">
        <v>1269</v>
      </c>
    </row>
    <row r="193" spans="1:85" ht="13.5" customHeight="1">
      <c r="M193" s="8"/>
      <c r="N193" s="8"/>
      <c r="O193" s="8"/>
      <c r="AC193" s="16"/>
      <c r="AD193" s="16"/>
      <c r="AE193" s="16"/>
      <c r="AF193" s="1"/>
      <c r="AG193" s="1"/>
      <c r="AH193" s="1"/>
      <c r="AI193" s="1"/>
      <c r="AJ193" s="1"/>
      <c r="AK193" s="1"/>
      <c r="AL193" s="1"/>
      <c r="AM193" s="1"/>
      <c r="AN193" s="16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89" t="str">
        <f t="shared" si="6"/>
        <v/>
      </c>
      <c r="BN193" s="8"/>
      <c r="CF193" t="s">
        <v>277</v>
      </c>
      <c r="CG193" t="s">
        <v>1270</v>
      </c>
    </row>
    <row r="194" spans="1:85" ht="13.5" customHeight="1">
      <c r="A194" s="180" t="s">
        <v>1027</v>
      </c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AC194" s="16"/>
      <c r="AD194" s="16"/>
      <c r="AE194" s="16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89" t="str">
        <f t="shared" si="6"/>
        <v/>
      </c>
      <c r="BN194" s="8"/>
      <c r="CF194" t="s">
        <v>278</v>
      </c>
      <c r="CG194" t="s">
        <v>1271</v>
      </c>
    </row>
    <row r="195" spans="1:85" ht="13.5" customHeight="1" thickBot="1">
      <c r="A195" s="180"/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AC195" s="16"/>
      <c r="AD195" s="16"/>
      <c r="AE195" s="16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89" t="str">
        <f t="shared" si="6"/>
        <v/>
      </c>
      <c r="BM195" s="8"/>
      <c r="BN195" s="8"/>
      <c r="CF195" t="s">
        <v>279</v>
      </c>
      <c r="CG195" t="s">
        <v>1272</v>
      </c>
    </row>
    <row r="196" spans="1:85" ht="13.5" customHeight="1">
      <c r="A196" s="153" t="s">
        <v>31</v>
      </c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6" t="str">
        <f>IF($B$20="選択してください","",$B$20)</f>
        <v/>
      </c>
      <c r="P196" s="157"/>
      <c r="Q196" s="157"/>
      <c r="R196" s="157"/>
      <c r="S196" s="157"/>
      <c r="T196" s="157"/>
      <c r="U196" s="157"/>
      <c r="V196" s="157"/>
      <c r="W196" s="157"/>
      <c r="X196" s="157"/>
      <c r="Y196" s="157"/>
      <c r="Z196" s="157"/>
      <c r="AA196" s="157"/>
      <c r="AB196" s="157"/>
      <c r="AC196" s="157"/>
      <c r="AD196" s="157"/>
      <c r="AE196" s="157"/>
      <c r="AF196" s="157"/>
      <c r="AG196" s="157"/>
      <c r="AH196" s="157"/>
      <c r="AI196" s="157"/>
      <c r="AJ196" s="157"/>
      <c r="AK196" s="157"/>
      <c r="AL196" s="157"/>
      <c r="AM196" s="157"/>
      <c r="AN196" s="18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89" t="str">
        <f t="shared" si="6"/>
        <v/>
      </c>
      <c r="BM196" s="8"/>
      <c r="BN196" s="8"/>
      <c r="CF196" t="s">
        <v>280</v>
      </c>
      <c r="CG196" t="s">
        <v>1273</v>
      </c>
    </row>
    <row r="197" spans="1:85" ht="13.5" customHeight="1" thickBot="1">
      <c r="A197" s="153"/>
      <c r="B197" s="153"/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8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59"/>
      <c r="AJ197" s="159"/>
      <c r="AK197" s="159"/>
      <c r="AL197" s="159"/>
      <c r="AM197" s="159"/>
      <c r="AN197" s="184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89" t="str">
        <f t="shared" si="6"/>
        <v/>
      </c>
      <c r="BM197" s="8"/>
      <c r="BN197" s="8"/>
      <c r="CF197" t="s">
        <v>281</v>
      </c>
      <c r="CG197" t="s">
        <v>1274</v>
      </c>
    </row>
    <row r="198" spans="1:85" ht="13.5" customHeight="1">
      <c r="A198" s="153" t="s">
        <v>2045</v>
      </c>
      <c r="B198" s="153"/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6" t="str">
        <f>IF($V$20="","",$V$20)</f>
        <v/>
      </c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8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89" t="str">
        <f t="shared" si="6"/>
        <v/>
      </c>
      <c r="BH198" s="8"/>
      <c r="BI198" s="8"/>
      <c r="BJ198" s="8"/>
      <c r="BK198" s="8"/>
      <c r="BL198" s="8"/>
      <c r="BM198" s="8"/>
      <c r="BN198" s="8"/>
      <c r="CF198" t="s">
        <v>282</v>
      </c>
      <c r="CG198" t="s">
        <v>1275</v>
      </c>
    </row>
    <row r="199" spans="1:85" ht="13.5" customHeight="1" thickBot="1">
      <c r="A199" s="153"/>
      <c r="B199" s="153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8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84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89" t="str">
        <f t="shared" si="6"/>
        <v/>
      </c>
      <c r="BH199" s="8"/>
      <c r="BI199" s="8"/>
      <c r="BJ199" s="8"/>
      <c r="BK199" s="8"/>
      <c r="BL199" s="8"/>
      <c r="BM199" s="8"/>
      <c r="BN199" s="8"/>
      <c r="CF199" t="s">
        <v>283</v>
      </c>
      <c r="CG199" t="s">
        <v>1276</v>
      </c>
    </row>
    <row r="200" spans="1:85" ht="13.5" customHeight="1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89" t="str">
        <f t="shared" si="6"/>
        <v/>
      </c>
      <c r="BH200" s="8"/>
      <c r="BI200" s="8"/>
      <c r="BJ200" s="8"/>
      <c r="CF200" t="s">
        <v>284</v>
      </c>
      <c r="CG200" t="s">
        <v>1277</v>
      </c>
    </row>
    <row r="201" spans="1:85" ht="13.5" customHeight="1">
      <c r="A201" s="19"/>
      <c r="B201" s="18"/>
      <c r="C201" s="18"/>
      <c r="D201" s="18"/>
      <c r="E201" s="18"/>
      <c r="F201" s="18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89" t="str">
        <f t="shared" si="6"/>
        <v/>
      </c>
      <c r="BH201" s="8"/>
      <c r="BI201" s="8"/>
      <c r="BJ201" s="8"/>
      <c r="CF201" t="s">
        <v>285</v>
      </c>
      <c r="CG201" t="s">
        <v>1278</v>
      </c>
    </row>
    <row r="202" spans="1:85" ht="13.5" customHeight="1">
      <c r="A202" s="180" t="s">
        <v>1029</v>
      </c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89" t="str">
        <f t="shared" si="6"/>
        <v/>
      </c>
      <c r="BH202" s="8"/>
      <c r="BI202" s="8"/>
      <c r="BJ202" s="8"/>
      <c r="CF202" t="s">
        <v>286</v>
      </c>
      <c r="CG202" t="s">
        <v>1279</v>
      </c>
    </row>
    <row r="203" spans="1:85" ht="13.5" customHeight="1" thickBot="1">
      <c r="A203" s="180"/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89" t="str">
        <f t="shared" si="6"/>
        <v/>
      </c>
      <c r="BI203" s="7"/>
      <c r="CF203" t="s">
        <v>287</v>
      </c>
      <c r="CG203" t="s">
        <v>1280</v>
      </c>
    </row>
    <row r="204" spans="1:85" ht="13.5" customHeight="1">
      <c r="A204" s="153" t="s">
        <v>2046</v>
      </c>
      <c r="B204" s="153"/>
      <c r="C204" s="153"/>
      <c r="D204" s="153"/>
      <c r="E204" s="153"/>
      <c r="F204" s="153"/>
      <c r="G204" s="153"/>
      <c r="H204" s="156" t="str">
        <f>IF(B51="","",B51)</f>
        <v/>
      </c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7"/>
      <c r="U204" s="157"/>
      <c r="V204" s="157"/>
      <c r="W204" s="157"/>
      <c r="X204" s="157"/>
      <c r="Y204" s="157"/>
      <c r="Z204" s="157"/>
      <c r="AA204" s="157"/>
      <c r="AB204" s="157"/>
      <c r="AC204" s="157"/>
      <c r="AD204" s="157"/>
      <c r="AE204" s="157"/>
      <c r="AF204" s="157"/>
      <c r="AG204" s="157"/>
      <c r="AH204" s="157"/>
      <c r="AI204" s="157"/>
      <c r="AJ204" s="18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89" t="str">
        <f t="shared" si="6"/>
        <v/>
      </c>
      <c r="BI204" s="7"/>
      <c r="CF204" t="s">
        <v>288</v>
      </c>
      <c r="CG204" t="s">
        <v>1281</v>
      </c>
    </row>
    <row r="205" spans="1:85" ht="13.5" customHeight="1" thickBot="1">
      <c r="A205" s="153"/>
      <c r="B205" s="153"/>
      <c r="C205" s="153"/>
      <c r="D205" s="153"/>
      <c r="E205" s="153"/>
      <c r="F205" s="153"/>
      <c r="G205" s="153"/>
      <c r="H205" s="158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  <c r="AC205" s="159"/>
      <c r="AD205" s="159"/>
      <c r="AE205" s="159"/>
      <c r="AF205" s="159"/>
      <c r="AG205" s="159"/>
      <c r="AH205" s="159"/>
      <c r="AI205" s="159"/>
      <c r="AJ205" s="184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89" t="str">
        <f t="shared" si="6"/>
        <v/>
      </c>
      <c r="BG205" s="8"/>
      <c r="BH205" s="8"/>
      <c r="BI205" s="8"/>
      <c r="BJ205" s="8"/>
      <c r="BK205" s="8"/>
      <c r="CF205" t="s">
        <v>289</v>
      </c>
      <c r="CG205" t="s">
        <v>1282</v>
      </c>
    </row>
    <row r="206" spans="1:85" ht="13.5" customHeight="1">
      <c r="A206" s="153" t="s">
        <v>1030</v>
      </c>
      <c r="B206" s="153"/>
      <c r="C206" s="153"/>
      <c r="D206" s="153"/>
      <c r="E206" s="153"/>
      <c r="F206" s="153"/>
      <c r="G206" s="153"/>
      <c r="H206" s="156" t="str">
        <f>IF(OR($V$20="",AK56=""),"",$V$20&amp;"　"&amp;AK56)</f>
        <v/>
      </c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  <c r="W206" s="157"/>
      <c r="X206" s="157"/>
      <c r="Y206" s="157"/>
      <c r="Z206" s="157"/>
      <c r="AA206" s="157"/>
      <c r="AB206" s="157"/>
      <c r="AC206" s="157"/>
      <c r="AD206" s="157"/>
      <c r="AE206" s="157"/>
      <c r="AF206" s="157"/>
      <c r="AG206" s="157"/>
      <c r="AH206" s="157"/>
      <c r="AI206" s="157"/>
      <c r="AJ206" s="181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89" t="str">
        <f t="shared" si="6"/>
        <v/>
      </c>
      <c r="BG206" s="8"/>
      <c r="BH206" s="8"/>
      <c r="BI206" s="8"/>
      <c r="BJ206" s="8"/>
      <c r="BK206" s="8"/>
      <c r="CF206" t="s">
        <v>290</v>
      </c>
      <c r="CG206" t="s">
        <v>1283</v>
      </c>
    </row>
    <row r="207" spans="1:85" ht="13.5" customHeight="1" thickBot="1">
      <c r="A207" s="153"/>
      <c r="B207" s="153"/>
      <c r="C207" s="153"/>
      <c r="D207" s="153"/>
      <c r="E207" s="153"/>
      <c r="F207" s="153"/>
      <c r="G207" s="153"/>
      <c r="H207" s="158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59"/>
      <c r="AA207" s="159"/>
      <c r="AB207" s="159"/>
      <c r="AC207" s="159"/>
      <c r="AD207" s="159"/>
      <c r="AE207" s="159"/>
      <c r="AF207" s="159"/>
      <c r="AG207" s="159"/>
      <c r="AH207" s="159"/>
      <c r="AI207" s="159"/>
      <c r="AJ207" s="184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17"/>
      <c r="AX207" s="2"/>
      <c r="AY207" s="2"/>
      <c r="AZ207" s="2"/>
      <c r="BA207" s="2"/>
      <c r="BB207" s="89" t="str">
        <f t="shared" si="6"/>
        <v/>
      </c>
      <c r="BG207" s="8"/>
      <c r="BH207" s="8"/>
      <c r="BI207" s="8"/>
      <c r="BJ207" s="8"/>
      <c r="BK207" s="8"/>
      <c r="CF207" t="s">
        <v>291</v>
      </c>
      <c r="CG207" t="s">
        <v>1284</v>
      </c>
    </row>
    <row r="208" spans="1:85" ht="13.5" customHeight="1">
      <c r="A208" s="81"/>
      <c r="B208" s="81"/>
      <c r="C208" s="81"/>
      <c r="D208" s="81"/>
      <c r="E208" s="81"/>
      <c r="F208" s="81"/>
      <c r="G208" s="81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17"/>
      <c r="AX208" s="2"/>
      <c r="AY208" s="2"/>
      <c r="AZ208" s="2"/>
      <c r="BA208" s="2"/>
      <c r="BB208" s="89" t="str">
        <f t="shared" si="6"/>
        <v/>
      </c>
      <c r="BG208" s="8"/>
      <c r="BH208" s="8"/>
      <c r="BI208" s="8"/>
      <c r="BJ208" s="8"/>
      <c r="BK208" s="8"/>
      <c r="CF208" t="s">
        <v>292</v>
      </c>
      <c r="CG208" t="s">
        <v>1285</v>
      </c>
    </row>
    <row r="209" spans="1:85" ht="13.5" customHeight="1">
      <c r="A209" s="85"/>
      <c r="B209" s="85"/>
      <c r="C209" s="85"/>
      <c r="D209" s="85"/>
      <c r="E209" s="85"/>
      <c r="F209" s="85"/>
      <c r="G209" s="85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17"/>
      <c r="AB209" s="17"/>
      <c r="AC209" s="17"/>
      <c r="AD209" s="17"/>
      <c r="AE209" s="17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89" t="str">
        <f t="shared" si="6"/>
        <v/>
      </c>
      <c r="BG209" s="8"/>
      <c r="BH209" s="8"/>
      <c r="BI209" s="8"/>
      <c r="BJ209" s="8"/>
      <c r="BK209" s="8"/>
      <c r="CF209" t="s">
        <v>293</v>
      </c>
      <c r="CG209" t="s">
        <v>1286</v>
      </c>
    </row>
    <row r="210" spans="1:85" ht="13.5" customHeight="1" thickBot="1">
      <c r="B210" s="16"/>
      <c r="C210" s="16"/>
      <c r="D210" s="16"/>
      <c r="E210" s="16"/>
      <c r="F210" s="16"/>
      <c r="G210" s="16"/>
      <c r="I210" s="16"/>
      <c r="J210" s="124" t="s">
        <v>1033</v>
      </c>
      <c r="K210" s="124"/>
      <c r="L210" s="124"/>
      <c r="M210" s="124"/>
      <c r="N210" s="124"/>
      <c r="O210" s="124"/>
      <c r="P210" s="124"/>
      <c r="Q210" s="124"/>
      <c r="R210" s="124" t="s">
        <v>1046</v>
      </c>
      <c r="S210" s="124"/>
      <c r="T210" s="124"/>
      <c r="U210" s="124"/>
      <c r="V210" s="124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6"/>
      <c r="AT210" s="16"/>
      <c r="AU210" s="16"/>
      <c r="AV210" s="16"/>
      <c r="AW210" s="16"/>
      <c r="AX210" s="16"/>
      <c r="AY210" s="16"/>
      <c r="AZ210" s="16"/>
      <c r="BA210" s="1"/>
      <c r="BB210" s="89" t="str">
        <f t="shared" si="6"/>
        <v/>
      </c>
      <c r="BG210" s="8"/>
      <c r="BH210" s="8"/>
      <c r="BI210" s="8"/>
      <c r="BJ210" s="8"/>
      <c r="BK210" s="8"/>
      <c r="CF210" t="s">
        <v>294</v>
      </c>
      <c r="CG210" t="s">
        <v>1287</v>
      </c>
    </row>
    <row r="211" spans="1:85" ht="13.5" customHeight="1">
      <c r="A211" s="194" t="s">
        <v>2043</v>
      </c>
      <c r="B211" s="195"/>
      <c r="C211" s="195"/>
      <c r="D211" s="195"/>
      <c r="E211" s="195"/>
      <c r="F211" s="195"/>
      <c r="G211" s="195"/>
      <c r="H211" s="195"/>
      <c r="I211" s="196"/>
      <c r="J211" s="160" t="str">
        <f>IF(L211="","",IF(BE47=TRUE,"(",""))</f>
        <v/>
      </c>
      <c r="K211" s="161"/>
      <c r="L211" s="157" t="str">
        <f>IF(OR(H62="",H63="",M62="",M63="",Y62="",Y63="",B20="選択してください"),"",BS42)</f>
        <v/>
      </c>
      <c r="M211" s="157"/>
      <c r="N211" s="157"/>
      <c r="O211" s="157"/>
      <c r="P211" s="164" t="str">
        <f>IF(L211="","",IF(BE47=TRUE,")",""))</f>
        <v/>
      </c>
      <c r="Q211" s="165"/>
      <c r="R211" s="147" t="s">
        <v>1051</v>
      </c>
      <c r="S211" s="148"/>
      <c r="T211" s="148"/>
      <c r="U211" s="148"/>
      <c r="V211" s="149"/>
      <c r="W211" s="16"/>
      <c r="X211" s="16"/>
      <c r="Y211" s="200" t="s">
        <v>1038</v>
      </c>
      <c r="Z211" s="189"/>
      <c r="AA211" s="189"/>
      <c r="AB211" s="189"/>
      <c r="AC211" s="189"/>
      <c r="AD211" s="189"/>
      <c r="AE211" s="189"/>
      <c r="AF211" s="189"/>
      <c r="AG211" s="189"/>
      <c r="AH211" s="201"/>
      <c r="AI211" s="203" t="str">
        <f>IF(AC56="","",AC56)</f>
        <v/>
      </c>
      <c r="AJ211" s="204"/>
      <c r="AK211" s="204"/>
      <c r="AL211" s="204"/>
      <c r="AM211" s="204"/>
      <c r="AN211" s="204"/>
      <c r="AO211" s="204"/>
      <c r="AP211" s="204"/>
      <c r="AQ211" s="205"/>
      <c r="AR211" s="281" t="s">
        <v>1053</v>
      </c>
      <c r="AS211" s="282"/>
      <c r="AT211" s="282"/>
      <c r="AU211" s="109"/>
      <c r="AV211" s="109"/>
      <c r="AW211" s="109"/>
      <c r="AY211" s="30"/>
      <c r="AZ211" s="30"/>
      <c r="BA211" s="85"/>
      <c r="BB211" s="89" t="str">
        <f t="shared" si="6"/>
        <v/>
      </c>
      <c r="BG211" s="8"/>
      <c r="BH211" s="8"/>
      <c r="BI211" s="8"/>
      <c r="BJ211" s="8"/>
      <c r="BK211" s="8"/>
      <c r="CF211" t="s">
        <v>295</v>
      </c>
      <c r="CG211" t="s">
        <v>1288</v>
      </c>
    </row>
    <row r="212" spans="1:85" ht="13.5" customHeight="1" thickBot="1">
      <c r="A212" s="197"/>
      <c r="B212" s="198"/>
      <c r="C212" s="198"/>
      <c r="D212" s="198"/>
      <c r="E212" s="198"/>
      <c r="F212" s="198"/>
      <c r="G212" s="198"/>
      <c r="H212" s="198"/>
      <c r="I212" s="199"/>
      <c r="J212" s="162"/>
      <c r="K212" s="163"/>
      <c r="L212" s="159"/>
      <c r="M212" s="159"/>
      <c r="N212" s="159"/>
      <c r="O212" s="159"/>
      <c r="P212" s="166"/>
      <c r="Q212" s="167"/>
      <c r="R212" s="150"/>
      <c r="S212" s="151"/>
      <c r="T212" s="151"/>
      <c r="U212" s="151"/>
      <c r="V212" s="152"/>
      <c r="W212" s="1"/>
      <c r="X212" s="1"/>
      <c r="Y212" s="191"/>
      <c r="Z212" s="192"/>
      <c r="AA212" s="192"/>
      <c r="AB212" s="192"/>
      <c r="AC212" s="192"/>
      <c r="AD212" s="192"/>
      <c r="AE212" s="192"/>
      <c r="AF212" s="192"/>
      <c r="AG212" s="192"/>
      <c r="AH212" s="202"/>
      <c r="AI212" s="206"/>
      <c r="AJ212" s="207"/>
      <c r="AK212" s="207"/>
      <c r="AL212" s="207"/>
      <c r="AM212" s="207"/>
      <c r="AN212" s="207"/>
      <c r="AO212" s="207"/>
      <c r="AP212" s="207"/>
      <c r="AQ212" s="208"/>
      <c r="AR212" s="281"/>
      <c r="AS212" s="282"/>
      <c r="AT212" s="282"/>
      <c r="AU212" s="109"/>
      <c r="AV212" s="109"/>
      <c r="AW212" s="109"/>
      <c r="AY212" s="30"/>
      <c r="AZ212" s="30"/>
      <c r="BA212" s="85"/>
      <c r="BB212" s="89" t="str">
        <f t="shared" si="6"/>
        <v/>
      </c>
      <c r="BG212" s="8"/>
      <c r="BH212" s="8"/>
      <c r="BI212" s="8"/>
      <c r="BJ212" s="8"/>
      <c r="BK212" s="8"/>
      <c r="CF212" t="s">
        <v>296</v>
      </c>
      <c r="CG212" t="s">
        <v>1289</v>
      </c>
    </row>
    <row r="213" spans="1:85" ht="13.5" customHeight="1">
      <c r="A213" s="123"/>
      <c r="B213" s="123"/>
      <c r="C213" s="123"/>
      <c r="D213" s="123"/>
      <c r="E213" s="123"/>
      <c r="F213" s="123"/>
      <c r="G213" s="123"/>
      <c r="H213" s="123"/>
      <c r="I213" s="123"/>
      <c r="J213" s="31"/>
      <c r="K213" s="31"/>
      <c r="L213" s="122"/>
      <c r="M213" s="122"/>
      <c r="N213" s="122"/>
      <c r="O213" s="122"/>
      <c r="P213" s="30"/>
      <c r="Q213" s="30"/>
      <c r="R213" s="121"/>
      <c r="S213" s="121"/>
      <c r="T213" s="121"/>
      <c r="U213" s="121"/>
      <c r="V213" s="121"/>
      <c r="W213" s="1"/>
      <c r="X213" s="1"/>
      <c r="Y213" s="200" t="s">
        <v>2049</v>
      </c>
      <c r="Z213" s="189"/>
      <c r="AA213" s="189"/>
      <c r="AB213" s="189"/>
      <c r="AC213" s="189"/>
      <c r="AD213" s="189"/>
      <c r="AE213" s="189"/>
      <c r="AF213" s="189"/>
      <c r="AG213" s="189"/>
      <c r="AH213" s="201"/>
      <c r="AI213" s="203" t="str">
        <f>IF($W$26="","",$W$26)</f>
        <v/>
      </c>
      <c r="AJ213" s="204"/>
      <c r="AK213" s="204"/>
      <c r="AL213" s="204"/>
      <c r="AM213" s="204"/>
      <c r="AN213" s="204"/>
      <c r="AO213" s="204"/>
      <c r="AP213" s="204"/>
      <c r="AQ213" s="205"/>
      <c r="AR213" s="281" t="s">
        <v>2050</v>
      </c>
      <c r="AS213" s="282"/>
      <c r="AT213" s="282"/>
      <c r="AU213" s="109"/>
      <c r="AV213" s="109"/>
      <c r="AW213" s="109"/>
      <c r="AY213" s="30"/>
      <c r="AZ213" s="30"/>
      <c r="BA213" s="122"/>
      <c r="BB213" s="89" t="str">
        <f t="shared" si="6"/>
        <v/>
      </c>
      <c r="BG213" s="8"/>
      <c r="BH213" s="8"/>
      <c r="BI213" s="8"/>
      <c r="BJ213" s="8"/>
      <c r="BK213" s="8"/>
      <c r="CF213" t="s">
        <v>297</v>
      </c>
      <c r="CG213" t="s">
        <v>1290</v>
      </c>
    </row>
    <row r="214" spans="1:85" ht="13.5" customHeight="1" thickBot="1">
      <c r="A214" s="123"/>
      <c r="B214" s="123"/>
      <c r="C214" s="123"/>
      <c r="D214" s="123"/>
      <c r="E214" s="123"/>
      <c r="F214" s="123"/>
      <c r="G214" s="123"/>
      <c r="H214" s="123"/>
      <c r="I214" s="123"/>
      <c r="J214" s="31"/>
      <c r="K214" s="31"/>
      <c r="L214" s="122"/>
      <c r="M214" s="122"/>
      <c r="N214" s="122"/>
      <c r="O214" s="122"/>
      <c r="P214" s="30"/>
      <c r="Q214" s="30"/>
      <c r="R214" s="121"/>
      <c r="S214" s="121"/>
      <c r="T214" s="121"/>
      <c r="U214" s="121"/>
      <c r="V214" s="121"/>
      <c r="W214" s="1"/>
      <c r="X214" s="1"/>
      <c r="Y214" s="191"/>
      <c r="Z214" s="192"/>
      <c r="AA214" s="192"/>
      <c r="AB214" s="192"/>
      <c r="AC214" s="192"/>
      <c r="AD214" s="192"/>
      <c r="AE214" s="192"/>
      <c r="AF214" s="192"/>
      <c r="AG214" s="192"/>
      <c r="AH214" s="202"/>
      <c r="AI214" s="206"/>
      <c r="AJ214" s="207"/>
      <c r="AK214" s="207"/>
      <c r="AL214" s="207"/>
      <c r="AM214" s="207"/>
      <c r="AN214" s="207"/>
      <c r="AO214" s="207"/>
      <c r="AP214" s="207"/>
      <c r="AQ214" s="208"/>
      <c r="AR214" s="281"/>
      <c r="AS214" s="282"/>
      <c r="AT214" s="282"/>
      <c r="AU214" s="109"/>
      <c r="AV214" s="109"/>
      <c r="AW214" s="109"/>
      <c r="AY214" s="30"/>
      <c r="AZ214" s="30"/>
      <c r="BA214" s="122"/>
      <c r="BB214" s="89" t="str">
        <f t="shared" si="6"/>
        <v/>
      </c>
      <c r="BG214" s="8"/>
      <c r="BH214" s="8"/>
      <c r="BI214" s="8"/>
      <c r="BJ214" s="8"/>
      <c r="BK214" s="8"/>
      <c r="CF214" t="s">
        <v>298</v>
      </c>
      <c r="CG214" t="s">
        <v>1291</v>
      </c>
    </row>
    <row r="215" spans="1:85" ht="13.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31"/>
      <c r="K215" s="31"/>
      <c r="L215" s="85"/>
      <c r="M215" s="85"/>
      <c r="N215" s="85"/>
      <c r="O215" s="85"/>
      <c r="P215" s="30"/>
      <c r="Q215" s="30"/>
      <c r="R215" s="86"/>
      <c r="S215" s="86"/>
      <c r="T215" s="86"/>
      <c r="U215" s="86"/>
      <c r="V215" s="86"/>
      <c r="W215" s="1"/>
      <c r="X215" s="1"/>
      <c r="Y215" s="186" t="s">
        <v>1031</v>
      </c>
      <c r="Z215" s="187"/>
      <c r="AA215" s="187"/>
      <c r="AB215" s="187"/>
      <c r="AC215" s="187"/>
      <c r="AD215" s="187"/>
      <c r="AE215" s="187"/>
      <c r="AF215" s="187"/>
      <c r="AG215" s="187"/>
      <c r="AH215" s="87"/>
      <c r="AI215" s="85"/>
      <c r="AJ215" s="85"/>
      <c r="AK215" s="85"/>
      <c r="AL215" s="85"/>
      <c r="AM215" s="85"/>
      <c r="AN215" s="85"/>
      <c r="AO215" s="85"/>
      <c r="AP215" s="85"/>
      <c r="AQ215" s="85"/>
      <c r="AR215" s="101"/>
      <c r="AS215" s="86"/>
      <c r="AT215" s="86"/>
      <c r="AU215" s="86"/>
      <c r="AV215" s="86"/>
      <c r="AW215" s="86"/>
      <c r="AY215" s="30"/>
      <c r="AZ215" s="30"/>
      <c r="BA215" s="85"/>
      <c r="BB215" s="89" t="str">
        <f t="shared" si="6"/>
        <v/>
      </c>
      <c r="BG215" s="8"/>
      <c r="BH215" s="8"/>
      <c r="BI215" s="8"/>
      <c r="BJ215" s="8"/>
      <c r="BK215" s="8"/>
      <c r="CF215" t="s">
        <v>299</v>
      </c>
      <c r="CG215" t="s">
        <v>1292</v>
      </c>
    </row>
    <row r="216" spans="1:85" ht="13.5" customHeight="1" thickBot="1">
      <c r="A216" s="30"/>
      <c r="B216" s="30"/>
      <c r="C216" s="30"/>
      <c r="D216" s="30"/>
      <c r="E216" s="30"/>
      <c r="F216" s="30"/>
      <c r="G216" s="30"/>
      <c r="H216" s="30"/>
      <c r="I216" s="30"/>
      <c r="J216" s="31"/>
      <c r="K216" s="31"/>
      <c r="L216" s="31"/>
      <c r="M216" s="31"/>
      <c r="N216" s="31"/>
      <c r="O216" s="31"/>
      <c r="P216" s="31"/>
      <c r="Q216" s="31"/>
      <c r="R216" s="85"/>
      <c r="S216" s="85"/>
      <c r="T216" s="85"/>
      <c r="U216" s="85"/>
      <c r="V216" s="85"/>
      <c r="W216" s="1"/>
      <c r="X216" s="1"/>
      <c r="Y216" s="187"/>
      <c r="Z216" s="187"/>
      <c r="AA216" s="187"/>
      <c r="AB216" s="187"/>
      <c r="AC216" s="187"/>
      <c r="AD216" s="187"/>
      <c r="AE216" s="187"/>
      <c r="AF216" s="187"/>
      <c r="AG216" s="187"/>
      <c r="AH216" s="85"/>
      <c r="AI216" s="89"/>
      <c r="AJ216" s="89"/>
      <c r="AK216" s="89"/>
      <c r="AL216" s="89"/>
      <c r="AM216" s="89"/>
      <c r="AN216" s="89"/>
      <c r="AO216" s="89"/>
      <c r="AP216" s="89"/>
      <c r="AQ216" s="89"/>
      <c r="AR216" s="75"/>
      <c r="AS216" s="85"/>
      <c r="AT216" s="85"/>
      <c r="AU216" s="85"/>
      <c r="AV216" s="85"/>
      <c r="AW216" s="85"/>
      <c r="AX216" s="85"/>
      <c r="AY216" s="85"/>
      <c r="AZ216" s="85"/>
      <c r="BA216" s="85"/>
      <c r="BB216" s="89" t="str">
        <f t="shared" si="6"/>
        <v/>
      </c>
      <c r="BG216" s="8"/>
      <c r="BH216" s="8"/>
      <c r="BI216" s="8"/>
      <c r="BJ216" s="8"/>
      <c r="BK216" s="8"/>
      <c r="CF216" t="s">
        <v>300</v>
      </c>
      <c r="CG216" t="s">
        <v>1293</v>
      </c>
    </row>
    <row r="217" spans="1:85" ht="13.5" customHeight="1">
      <c r="A217" s="153" t="s">
        <v>1031</v>
      </c>
      <c r="B217" s="154"/>
      <c r="C217" s="154"/>
      <c r="D217" s="154"/>
      <c r="E217" s="154"/>
      <c r="F217" s="154"/>
      <c r="G217" s="154"/>
      <c r="H217" s="154"/>
      <c r="I217" s="154"/>
      <c r="J217" s="1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6"/>
      <c r="Y217" s="200" t="s">
        <v>1039</v>
      </c>
      <c r="Z217" s="189"/>
      <c r="AA217" s="189"/>
      <c r="AB217" s="189"/>
      <c r="AC217" s="189"/>
      <c r="AD217" s="189"/>
      <c r="AE217" s="189"/>
      <c r="AF217" s="189"/>
      <c r="AG217" s="189"/>
      <c r="AH217" s="201"/>
      <c r="AI217" s="156" t="str">
        <f>IF(OR(H56="",L56="",O56=""),"",H56)</f>
        <v/>
      </c>
      <c r="AJ217" s="157"/>
      <c r="AK217" s="157"/>
      <c r="AL217" s="157"/>
      <c r="AM217" s="157" t="s">
        <v>1043</v>
      </c>
      <c r="AN217" s="157" t="str">
        <f>IF(OR(H56="",L56="",O56=""),"",L56)</f>
        <v/>
      </c>
      <c r="AO217" s="157"/>
      <c r="AP217" s="157"/>
      <c r="AQ217" s="157" t="s">
        <v>1043</v>
      </c>
      <c r="AR217" s="157" t="str">
        <f>IF(OR(H56="",L56="",O56=""),"",O56)</f>
        <v/>
      </c>
      <c r="AS217" s="157"/>
      <c r="AT217" s="181"/>
      <c r="AU217" s="1"/>
      <c r="AV217" s="1"/>
      <c r="AW217" s="1"/>
      <c r="AX217" s="1"/>
      <c r="AY217" s="1"/>
      <c r="AZ217" s="1"/>
      <c r="BA217" s="1"/>
      <c r="BB217" s="89" t="str">
        <f t="shared" si="6"/>
        <v/>
      </c>
      <c r="BG217" s="8"/>
      <c r="BH217" s="8"/>
      <c r="BI217" s="8"/>
      <c r="BJ217" s="8"/>
      <c r="BK217" s="8"/>
      <c r="CF217" t="s">
        <v>301</v>
      </c>
      <c r="CG217" t="s">
        <v>1294</v>
      </c>
    </row>
    <row r="218" spans="1:85" ht="13.5" customHeight="1" thickBot="1">
      <c r="A218" s="154"/>
      <c r="B218" s="154"/>
      <c r="C218" s="154"/>
      <c r="D218" s="154"/>
      <c r="E218" s="154"/>
      <c r="F218" s="154"/>
      <c r="G218" s="154"/>
      <c r="H218" s="154"/>
      <c r="I218" s="154"/>
      <c r="J218" s="124" t="s">
        <v>1033</v>
      </c>
      <c r="K218" s="124"/>
      <c r="L218" s="124"/>
      <c r="M218" s="124"/>
      <c r="N218" s="124"/>
      <c r="O218" s="124"/>
      <c r="P218" s="124"/>
      <c r="Q218" s="124"/>
      <c r="R218" s="124" t="s">
        <v>1046</v>
      </c>
      <c r="S218" s="124"/>
      <c r="T218" s="124"/>
      <c r="U218" s="124"/>
      <c r="V218" s="124"/>
      <c r="W218" s="1"/>
      <c r="X218" s="16"/>
      <c r="Y218" s="191"/>
      <c r="Z218" s="192"/>
      <c r="AA218" s="192"/>
      <c r="AB218" s="192"/>
      <c r="AC218" s="192"/>
      <c r="AD218" s="192"/>
      <c r="AE218" s="192"/>
      <c r="AF218" s="192"/>
      <c r="AG218" s="192"/>
      <c r="AH218" s="202"/>
      <c r="AI218" s="158"/>
      <c r="AJ218" s="159"/>
      <c r="AK218" s="159"/>
      <c r="AL218" s="159"/>
      <c r="AM218" s="159"/>
      <c r="AN218" s="159"/>
      <c r="AO218" s="159"/>
      <c r="AP218" s="159"/>
      <c r="AQ218" s="159"/>
      <c r="AR218" s="159"/>
      <c r="AS218" s="159"/>
      <c r="AT218" s="184"/>
      <c r="AU218" s="1"/>
      <c r="AV218" s="1"/>
      <c r="AW218" s="1"/>
      <c r="AX218" s="1"/>
      <c r="AY218" s="1"/>
      <c r="AZ218" s="1"/>
      <c r="BA218" s="1"/>
      <c r="BB218" s="89" t="str">
        <f t="shared" si="6"/>
        <v/>
      </c>
      <c r="BG218" s="8"/>
      <c r="BH218" s="8"/>
      <c r="BI218" s="8"/>
      <c r="BJ218" s="8"/>
      <c r="BK218" s="8"/>
      <c r="CF218" t="s">
        <v>302</v>
      </c>
      <c r="CG218" t="s">
        <v>1295</v>
      </c>
    </row>
    <row r="219" spans="1:85" ht="13.5" customHeight="1">
      <c r="A219" s="135" t="s">
        <v>1034</v>
      </c>
      <c r="B219" s="136"/>
      <c r="C219" s="136"/>
      <c r="D219" s="136"/>
      <c r="E219" s="136"/>
      <c r="F219" s="136"/>
      <c r="G219" s="136"/>
      <c r="H219" s="136"/>
      <c r="I219" s="137"/>
      <c r="J219" s="160" t="str">
        <f>IF(L219="","",IF(BE45=TRUE,"(",""))</f>
        <v/>
      </c>
      <c r="K219" s="161"/>
      <c r="L219" s="157" t="str">
        <f>IF(OR(H62="",M62="",R62=""),"",BL40)</f>
        <v/>
      </c>
      <c r="M219" s="157"/>
      <c r="N219" s="157"/>
      <c r="O219" s="157"/>
      <c r="P219" s="164" t="str">
        <f>IF(L219="","",IF(BE45=TRUE,")",""))</f>
        <v/>
      </c>
      <c r="Q219" s="165"/>
      <c r="R219" s="147" t="s">
        <v>1051</v>
      </c>
      <c r="S219" s="148"/>
      <c r="T219" s="148"/>
      <c r="U219" s="148"/>
      <c r="V219" s="149"/>
      <c r="W219" s="1"/>
      <c r="X219" s="16"/>
      <c r="Y219" s="200" t="s">
        <v>1040</v>
      </c>
      <c r="Z219" s="189"/>
      <c r="AA219" s="189"/>
      <c r="AB219" s="189"/>
      <c r="AC219" s="189"/>
      <c r="AD219" s="189"/>
      <c r="AE219" s="189"/>
      <c r="AF219" s="189"/>
      <c r="AG219" s="189"/>
      <c r="AH219" s="190"/>
      <c r="AI219" s="182" t="str">
        <f>IF(OR(R56="",U56=""),"",R56)</f>
        <v/>
      </c>
      <c r="AJ219" s="124"/>
      <c r="AK219" s="124" t="s">
        <v>1045</v>
      </c>
      <c r="AL219" s="124" t="str">
        <f>IF(OR(R56="",U56=""),"",U56)</f>
        <v/>
      </c>
      <c r="AM219" s="124"/>
      <c r="AN219" s="157" t="s">
        <v>1044</v>
      </c>
      <c r="AO219" s="157"/>
      <c r="AP219" s="157" t="str">
        <f>IF(OR(X56="",AA56=""),"",X56)</f>
        <v/>
      </c>
      <c r="AQ219" s="157"/>
      <c r="AR219" s="157" t="s">
        <v>1045</v>
      </c>
      <c r="AS219" s="157" t="str">
        <f>IF(OR(X56="",AA56=""),"",AA56)</f>
        <v/>
      </c>
      <c r="AT219" s="181"/>
      <c r="AV219" s="85"/>
      <c r="AW219" s="1"/>
      <c r="AX219" s="1"/>
      <c r="AY219" s="1"/>
      <c r="AZ219" s="1"/>
      <c r="BA219" s="1"/>
      <c r="BB219" s="89" t="str">
        <f t="shared" si="6"/>
        <v/>
      </c>
      <c r="BG219" s="8"/>
      <c r="BH219" s="8"/>
      <c r="BI219" s="8"/>
      <c r="BJ219" s="8"/>
      <c r="BK219" s="8"/>
      <c r="CF219" t="s">
        <v>303</v>
      </c>
      <c r="CG219" t="s">
        <v>1296</v>
      </c>
    </row>
    <row r="220" spans="1:85" ht="13.5" customHeight="1" thickBot="1">
      <c r="A220" s="138"/>
      <c r="B220" s="139"/>
      <c r="C220" s="139"/>
      <c r="D220" s="139"/>
      <c r="E220" s="139"/>
      <c r="F220" s="139"/>
      <c r="G220" s="139"/>
      <c r="H220" s="139"/>
      <c r="I220" s="140"/>
      <c r="J220" s="162"/>
      <c r="K220" s="163"/>
      <c r="L220" s="159"/>
      <c r="M220" s="159"/>
      <c r="N220" s="159"/>
      <c r="O220" s="159"/>
      <c r="P220" s="166"/>
      <c r="Q220" s="167"/>
      <c r="R220" s="150"/>
      <c r="S220" s="151"/>
      <c r="T220" s="151"/>
      <c r="U220" s="151"/>
      <c r="V220" s="152"/>
      <c r="X220" s="8"/>
      <c r="Y220" s="191"/>
      <c r="Z220" s="192"/>
      <c r="AA220" s="192"/>
      <c r="AB220" s="192"/>
      <c r="AC220" s="192"/>
      <c r="AD220" s="192"/>
      <c r="AE220" s="192"/>
      <c r="AF220" s="192"/>
      <c r="AG220" s="192"/>
      <c r="AH220" s="193"/>
      <c r="AI220" s="182"/>
      <c r="AJ220" s="124"/>
      <c r="AK220" s="124"/>
      <c r="AL220" s="124"/>
      <c r="AM220" s="124"/>
      <c r="AN220" s="159"/>
      <c r="AO220" s="159"/>
      <c r="AP220" s="124"/>
      <c r="AQ220" s="159"/>
      <c r="AR220" s="159"/>
      <c r="AS220" s="159"/>
      <c r="AT220" s="184"/>
      <c r="AV220" s="85"/>
      <c r="BB220" s="89" t="str">
        <f t="shared" si="6"/>
        <v/>
      </c>
      <c r="BG220" s="8"/>
      <c r="BH220" s="8"/>
      <c r="BI220" s="8"/>
      <c r="BJ220" s="8"/>
      <c r="BK220" s="8"/>
      <c r="CF220" t="s">
        <v>304</v>
      </c>
      <c r="CG220" t="s">
        <v>1297</v>
      </c>
    </row>
    <row r="221" spans="1:85" ht="13.5" customHeight="1">
      <c r="A221" s="135" t="s">
        <v>1035</v>
      </c>
      <c r="B221" s="136"/>
      <c r="C221" s="136"/>
      <c r="D221" s="136"/>
      <c r="E221" s="136"/>
      <c r="F221" s="136"/>
      <c r="G221" s="136"/>
      <c r="H221" s="136"/>
      <c r="I221" s="137"/>
      <c r="J221" s="160" t="str">
        <f>IF(L221="","",IF(BE45=TRUE,"(",""))</f>
        <v/>
      </c>
      <c r="K221" s="161"/>
      <c r="L221" s="157" t="str">
        <f>IF(OR(H62="",M62="",R62=""),"",BS40)</f>
        <v/>
      </c>
      <c r="M221" s="157"/>
      <c r="N221" s="157"/>
      <c r="O221" s="157"/>
      <c r="P221" s="164" t="str">
        <f>IF(L221="","",IF(BE45=TRUE,")",""))</f>
        <v/>
      </c>
      <c r="Q221" s="165"/>
      <c r="R221" s="147" t="s">
        <v>1051</v>
      </c>
      <c r="S221" s="148"/>
      <c r="T221" s="148"/>
      <c r="U221" s="148"/>
      <c r="V221" s="149"/>
      <c r="X221" s="8"/>
      <c r="Y221" s="155" t="s">
        <v>1041</v>
      </c>
      <c r="Z221" s="155"/>
      <c r="AA221" s="155"/>
      <c r="AB221" s="155"/>
      <c r="AC221" s="155"/>
      <c r="AD221" s="155"/>
      <c r="AE221" s="155"/>
      <c r="AF221" s="155"/>
      <c r="AG221" s="155"/>
      <c r="AH221" s="155"/>
      <c r="AI221" s="156" t="str">
        <f>IF(OR(H62="",M62=""),"",IF(H62=M62,"検出下限値と定量下限値が同じ値です。",IF(H62&lt;M62,M62,"検出下限値と定量下限値が逆に入力されています。")))</f>
        <v/>
      </c>
      <c r="AJ221" s="157"/>
      <c r="AK221" s="157"/>
      <c r="AL221" s="157"/>
      <c r="AM221" s="157"/>
      <c r="AN221" s="157"/>
      <c r="AO221" s="157"/>
      <c r="AP221" s="181"/>
      <c r="AQ221" s="168" t="s">
        <v>1051</v>
      </c>
      <c r="AR221" s="169"/>
      <c r="AS221" s="169"/>
      <c r="AT221" s="169"/>
      <c r="BB221" s="89" t="str">
        <f t="shared" si="6"/>
        <v/>
      </c>
      <c r="CF221" t="s">
        <v>305</v>
      </c>
      <c r="CG221" t="s">
        <v>1298</v>
      </c>
    </row>
    <row r="222" spans="1:85" ht="13.5" customHeight="1" thickBot="1">
      <c r="A222" s="138"/>
      <c r="B222" s="139"/>
      <c r="C222" s="139"/>
      <c r="D222" s="139"/>
      <c r="E222" s="139"/>
      <c r="F222" s="139"/>
      <c r="G222" s="139"/>
      <c r="H222" s="139"/>
      <c r="I222" s="140"/>
      <c r="J222" s="162"/>
      <c r="K222" s="163"/>
      <c r="L222" s="159"/>
      <c r="M222" s="159"/>
      <c r="N222" s="159"/>
      <c r="O222" s="159"/>
      <c r="P222" s="166"/>
      <c r="Q222" s="167"/>
      <c r="R222" s="150"/>
      <c r="S222" s="151"/>
      <c r="T222" s="151"/>
      <c r="U222" s="151"/>
      <c r="V222" s="152"/>
      <c r="X222" s="8"/>
      <c r="Y222" s="155"/>
      <c r="Z222" s="155"/>
      <c r="AA222" s="155"/>
      <c r="AB222" s="155"/>
      <c r="AC222" s="155"/>
      <c r="AD222" s="155"/>
      <c r="AE222" s="155"/>
      <c r="AF222" s="155"/>
      <c r="AG222" s="155"/>
      <c r="AH222" s="155"/>
      <c r="AI222" s="182"/>
      <c r="AJ222" s="124"/>
      <c r="AK222" s="124"/>
      <c r="AL222" s="124"/>
      <c r="AM222" s="124"/>
      <c r="AN222" s="124"/>
      <c r="AO222" s="124"/>
      <c r="AP222" s="183"/>
      <c r="AQ222" s="170"/>
      <c r="AR222" s="171"/>
      <c r="AS222" s="171"/>
      <c r="AT222" s="171"/>
      <c r="BB222" s="89" t="str">
        <f t="shared" si="6"/>
        <v/>
      </c>
      <c r="CF222" t="s">
        <v>306</v>
      </c>
      <c r="CG222" t="s">
        <v>1299</v>
      </c>
    </row>
    <row r="223" spans="1:85" ht="13.5" customHeight="1">
      <c r="A223" s="135" t="s">
        <v>1036</v>
      </c>
      <c r="B223" s="136"/>
      <c r="C223" s="136"/>
      <c r="D223" s="136"/>
      <c r="E223" s="136"/>
      <c r="F223" s="136"/>
      <c r="G223" s="136"/>
      <c r="H223" s="136"/>
      <c r="I223" s="137"/>
      <c r="J223" s="141" t="str">
        <f>IF(Y62="","",Y62)</f>
        <v/>
      </c>
      <c r="K223" s="142"/>
      <c r="L223" s="142"/>
      <c r="M223" s="142"/>
      <c r="N223" s="142"/>
      <c r="O223" s="142"/>
      <c r="P223" s="142"/>
      <c r="Q223" s="143"/>
      <c r="R223" s="147" t="s">
        <v>30</v>
      </c>
      <c r="S223" s="148"/>
      <c r="T223" s="148"/>
      <c r="U223" s="148"/>
      <c r="V223" s="149"/>
      <c r="X223" s="8"/>
      <c r="Y223" s="155" t="s">
        <v>1042</v>
      </c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6" t="str">
        <f>IF(OR(H62="",M62=""),"",IF(H62=M62,"検出下限値と定量下限値が同じ値です。",IF(H62&lt;M62,H62,"検出下限値と定量下限値が逆に入力されています。")))</f>
        <v/>
      </c>
      <c r="AJ223" s="157"/>
      <c r="AK223" s="157"/>
      <c r="AL223" s="157"/>
      <c r="AM223" s="157"/>
      <c r="AN223" s="157"/>
      <c r="AO223" s="157"/>
      <c r="AP223" s="181"/>
      <c r="AQ223" s="170" t="s">
        <v>1051</v>
      </c>
      <c r="AR223" s="171"/>
      <c r="AS223" s="171"/>
      <c r="AT223" s="171"/>
      <c r="BA223" s="8"/>
      <c r="BB223" s="89" t="str">
        <f t="shared" si="6"/>
        <v/>
      </c>
      <c r="CF223" t="s">
        <v>307</v>
      </c>
      <c r="CG223" t="s">
        <v>1300</v>
      </c>
    </row>
    <row r="224" spans="1:85" ht="13.5" customHeight="1" thickBot="1">
      <c r="A224" s="138"/>
      <c r="B224" s="139"/>
      <c r="C224" s="139"/>
      <c r="D224" s="139"/>
      <c r="E224" s="139"/>
      <c r="F224" s="139"/>
      <c r="G224" s="139"/>
      <c r="H224" s="139"/>
      <c r="I224" s="140"/>
      <c r="J224" s="144"/>
      <c r="K224" s="145"/>
      <c r="L224" s="145"/>
      <c r="M224" s="145"/>
      <c r="N224" s="145"/>
      <c r="O224" s="145"/>
      <c r="P224" s="145"/>
      <c r="Q224" s="146"/>
      <c r="R224" s="150"/>
      <c r="S224" s="151"/>
      <c r="T224" s="151"/>
      <c r="U224" s="151"/>
      <c r="V224" s="152"/>
      <c r="X224" s="8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8"/>
      <c r="AJ224" s="159"/>
      <c r="AK224" s="159"/>
      <c r="AL224" s="159"/>
      <c r="AM224" s="159"/>
      <c r="AN224" s="159"/>
      <c r="AO224" s="159"/>
      <c r="AP224" s="184"/>
      <c r="AQ224" s="170"/>
      <c r="AR224" s="171"/>
      <c r="AS224" s="171"/>
      <c r="AT224" s="171"/>
      <c r="BB224" s="89" t="str">
        <f t="shared" si="6"/>
        <v/>
      </c>
      <c r="CF224" t="s">
        <v>308</v>
      </c>
      <c r="CG224" t="s">
        <v>1301</v>
      </c>
    </row>
    <row r="225" spans="1:85" ht="13.5" customHeight="1">
      <c r="A225" s="102"/>
      <c r="B225" s="102"/>
      <c r="C225" s="102"/>
      <c r="D225" s="102"/>
      <c r="E225" s="102"/>
      <c r="F225" s="102"/>
      <c r="G225" s="102"/>
      <c r="H225" s="102"/>
      <c r="I225" s="102"/>
      <c r="J225" s="103"/>
      <c r="K225" s="103"/>
      <c r="L225" s="103"/>
      <c r="M225" s="103"/>
      <c r="N225" s="103"/>
      <c r="O225" s="103"/>
      <c r="P225" s="103"/>
      <c r="Q225" s="103"/>
      <c r="R225" s="86"/>
      <c r="S225" s="86"/>
      <c r="T225" s="86"/>
      <c r="U225" s="86"/>
      <c r="V225" s="86"/>
      <c r="X225" s="8"/>
      <c r="Y225" s="186" t="s">
        <v>1032</v>
      </c>
      <c r="Z225" s="187"/>
      <c r="AA225" s="187"/>
      <c r="AB225" s="187"/>
      <c r="AC225" s="187"/>
      <c r="AD225" s="187"/>
      <c r="AE225" s="187"/>
      <c r="AF225" s="187"/>
      <c r="AG225" s="187"/>
      <c r="AH225" s="85"/>
      <c r="AI225" s="85"/>
      <c r="AJ225" s="85"/>
      <c r="AK225" s="85"/>
      <c r="AL225" s="85"/>
      <c r="AM225" s="85"/>
      <c r="AN225" s="85"/>
      <c r="AO225" s="86"/>
      <c r="AP225" s="86"/>
      <c r="AQ225" s="86"/>
      <c r="AR225" s="86"/>
      <c r="AS225" s="86"/>
      <c r="AT225" s="86"/>
      <c r="BB225" s="89" t="str">
        <f t="shared" si="6"/>
        <v/>
      </c>
      <c r="CF225" t="s">
        <v>309</v>
      </c>
      <c r="CG225" t="s">
        <v>1302</v>
      </c>
    </row>
    <row r="226" spans="1:85" ht="13.5" customHeight="1" thickBot="1">
      <c r="A226" s="30"/>
      <c r="B226" s="30"/>
      <c r="C226" s="30"/>
      <c r="D226" s="30"/>
      <c r="E226" s="30"/>
      <c r="F226" s="30"/>
      <c r="G226" s="30"/>
      <c r="H226" s="32"/>
      <c r="I226" s="32"/>
      <c r="J226" s="31"/>
      <c r="K226" s="31"/>
      <c r="L226" s="31"/>
      <c r="M226" s="31"/>
      <c r="N226" s="31"/>
      <c r="O226" s="31"/>
      <c r="P226" s="31"/>
      <c r="Q226" s="31"/>
      <c r="R226" s="85"/>
      <c r="S226" s="85"/>
      <c r="T226" s="85"/>
      <c r="U226" s="85"/>
      <c r="V226" s="85"/>
      <c r="Y226" s="187"/>
      <c r="Z226" s="187"/>
      <c r="AA226" s="187"/>
      <c r="AB226" s="187"/>
      <c r="AC226" s="187"/>
      <c r="AD226" s="187"/>
      <c r="AE226" s="187"/>
      <c r="AF226" s="187"/>
      <c r="AG226" s="187"/>
      <c r="AP226" s="36"/>
      <c r="BB226" s="89" t="str">
        <f t="shared" si="6"/>
        <v/>
      </c>
      <c r="CF226" t="s">
        <v>310</v>
      </c>
      <c r="CG226" t="s">
        <v>1303</v>
      </c>
    </row>
    <row r="227" spans="1:85" ht="13.5" customHeight="1">
      <c r="A227" s="153" t="s">
        <v>1032</v>
      </c>
      <c r="B227" s="154"/>
      <c r="C227" s="154"/>
      <c r="D227" s="154"/>
      <c r="E227" s="154"/>
      <c r="F227" s="154"/>
      <c r="G227" s="154"/>
      <c r="H227" s="154"/>
      <c r="I227" s="154"/>
      <c r="J227" s="1"/>
      <c r="Y227" s="155" t="s">
        <v>1039</v>
      </c>
      <c r="Z227" s="155"/>
      <c r="AA227" s="155"/>
      <c r="AB227" s="155"/>
      <c r="AC227" s="155"/>
      <c r="AD227" s="155"/>
      <c r="AE227" s="155"/>
      <c r="AF227" s="155"/>
      <c r="AG227" s="155"/>
      <c r="AH227" s="155"/>
      <c r="AI227" s="156" t="str">
        <f>IF(OR(H57="",L57="",O57=""),"",H57)</f>
        <v/>
      </c>
      <c r="AJ227" s="157"/>
      <c r="AK227" s="157"/>
      <c r="AL227" s="157"/>
      <c r="AM227" s="157" t="s">
        <v>1043</v>
      </c>
      <c r="AN227" s="157" t="str">
        <f>IF(OR(H57="",L57="",O57=""),"",L57)</f>
        <v/>
      </c>
      <c r="AO227" s="157"/>
      <c r="AP227" s="157"/>
      <c r="AQ227" s="157" t="s">
        <v>1043</v>
      </c>
      <c r="AR227" s="157" t="str">
        <f>IF(OR(H57="",L57="",O57=""),"",O57)</f>
        <v/>
      </c>
      <c r="AS227" s="157"/>
      <c r="AT227" s="181"/>
      <c r="AU227" s="1"/>
      <c r="AV227" s="1"/>
      <c r="BB227" s="89" t="str">
        <f t="shared" si="6"/>
        <v/>
      </c>
      <c r="CF227" t="s">
        <v>311</v>
      </c>
      <c r="CG227" t="s">
        <v>1304</v>
      </c>
    </row>
    <row r="228" spans="1:85" ht="13.5" customHeight="1" thickBot="1">
      <c r="A228" s="154"/>
      <c r="B228" s="154"/>
      <c r="C228" s="154"/>
      <c r="D228" s="154"/>
      <c r="E228" s="154"/>
      <c r="F228" s="154"/>
      <c r="G228" s="154"/>
      <c r="H228" s="154"/>
      <c r="I228" s="154"/>
      <c r="J228" s="124" t="s">
        <v>1033</v>
      </c>
      <c r="K228" s="124"/>
      <c r="L228" s="124"/>
      <c r="M228" s="124"/>
      <c r="N228" s="124"/>
      <c r="O228" s="124"/>
      <c r="P228" s="124"/>
      <c r="Q228" s="124"/>
      <c r="R228" s="124" t="s">
        <v>1046</v>
      </c>
      <c r="S228" s="124"/>
      <c r="T228" s="124"/>
      <c r="U228" s="124"/>
      <c r="V228" s="124"/>
      <c r="Y228" s="155"/>
      <c r="Z228" s="155"/>
      <c r="AA228" s="155"/>
      <c r="AB228" s="155"/>
      <c r="AC228" s="155"/>
      <c r="AD228" s="155"/>
      <c r="AE228" s="155"/>
      <c r="AF228" s="155"/>
      <c r="AG228" s="155"/>
      <c r="AH228" s="155"/>
      <c r="AI228" s="158"/>
      <c r="AJ228" s="159"/>
      <c r="AK228" s="159"/>
      <c r="AL228" s="159"/>
      <c r="AM228" s="159"/>
      <c r="AN228" s="159"/>
      <c r="AO228" s="159"/>
      <c r="AP228" s="159"/>
      <c r="AQ228" s="159"/>
      <c r="AR228" s="159"/>
      <c r="AS228" s="159"/>
      <c r="AT228" s="184"/>
      <c r="AU228" s="1"/>
      <c r="AV228" s="1"/>
      <c r="BB228" s="89" t="str">
        <f t="shared" si="6"/>
        <v/>
      </c>
      <c r="CF228" t="s">
        <v>312</v>
      </c>
      <c r="CG228" t="s">
        <v>1305</v>
      </c>
    </row>
    <row r="229" spans="1:85" ht="13.5" customHeight="1">
      <c r="A229" s="135" t="s">
        <v>1034</v>
      </c>
      <c r="B229" s="136"/>
      <c r="C229" s="136"/>
      <c r="D229" s="136"/>
      <c r="E229" s="136"/>
      <c r="F229" s="136"/>
      <c r="G229" s="136"/>
      <c r="H229" s="136"/>
      <c r="I229" s="137"/>
      <c r="J229" s="160" t="str">
        <f>IF(L229="","",IF(BE46=TRUE,"(",""))</f>
        <v/>
      </c>
      <c r="K229" s="161"/>
      <c r="L229" s="157" t="str">
        <f>IF(OR(H63="",M63="",R63=""),"",BL41)</f>
        <v/>
      </c>
      <c r="M229" s="157"/>
      <c r="N229" s="157"/>
      <c r="O229" s="157"/>
      <c r="P229" s="164" t="str">
        <f>IF(L229="","",IF(BE46=TRUE,")",""))</f>
        <v/>
      </c>
      <c r="Q229" s="165"/>
      <c r="R229" s="147" t="s">
        <v>1051</v>
      </c>
      <c r="S229" s="148"/>
      <c r="T229" s="148"/>
      <c r="U229" s="148"/>
      <c r="V229" s="149"/>
      <c r="Y229" s="188" t="s">
        <v>1040</v>
      </c>
      <c r="Z229" s="189"/>
      <c r="AA229" s="189"/>
      <c r="AB229" s="189"/>
      <c r="AC229" s="189"/>
      <c r="AD229" s="189"/>
      <c r="AE229" s="189"/>
      <c r="AF229" s="189"/>
      <c r="AG229" s="189"/>
      <c r="AH229" s="190"/>
      <c r="AI229" s="156" t="str">
        <f>IF(OR(R57="",U57=""),"",R57)</f>
        <v/>
      </c>
      <c r="AJ229" s="157"/>
      <c r="AK229" s="157" t="s">
        <v>1045</v>
      </c>
      <c r="AL229" s="157" t="str">
        <f>IF(OR(R57="",U57=""),"",U57)</f>
        <v/>
      </c>
      <c r="AM229" s="157"/>
      <c r="AN229" s="157" t="s">
        <v>1044</v>
      </c>
      <c r="AO229" s="157"/>
      <c r="AP229" s="157" t="str">
        <f>IF(OR(X57="",AA57=""),"",X57)</f>
        <v/>
      </c>
      <c r="AQ229" s="157"/>
      <c r="AR229" s="157" t="s">
        <v>1045</v>
      </c>
      <c r="AS229" s="157" t="str">
        <f>IF(OR(X57="",AA57=""),"",AA57)</f>
        <v/>
      </c>
      <c r="AT229" s="181"/>
      <c r="AV229" s="85"/>
      <c r="BB229" s="89" t="str">
        <f t="shared" si="6"/>
        <v/>
      </c>
      <c r="CF229" t="s">
        <v>313</v>
      </c>
      <c r="CG229" t="s">
        <v>1306</v>
      </c>
    </row>
    <row r="230" spans="1:85" ht="13.5" customHeight="1" thickBot="1">
      <c r="A230" s="138"/>
      <c r="B230" s="139"/>
      <c r="C230" s="139"/>
      <c r="D230" s="139"/>
      <c r="E230" s="139"/>
      <c r="F230" s="139"/>
      <c r="G230" s="139"/>
      <c r="H230" s="139"/>
      <c r="I230" s="140"/>
      <c r="J230" s="162"/>
      <c r="K230" s="163"/>
      <c r="L230" s="159"/>
      <c r="M230" s="159"/>
      <c r="N230" s="159"/>
      <c r="O230" s="159"/>
      <c r="P230" s="166"/>
      <c r="Q230" s="167"/>
      <c r="R230" s="150"/>
      <c r="S230" s="151"/>
      <c r="T230" s="151"/>
      <c r="U230" s="151"/>
      <c r="V230" s="152"/>
      <c r="Y230" s="191"/>
      <c r="Z230" s="192"/>
      <c r="AA230" s="192"/>
      <c r="AB230" s="192"/>
      <c r="AC230" s="192"/>
      <c r="AD230" s="192"/>
      <c r="AE230" s="192"/>
      <c r="AF230" s="192"/>
      <c r="AG230" s="192"/>
      <c r="AH230" s="193"/>
      <c r="AI230" s="158"/>
      <c r="AJ230" s="159"/>
      <c r="AK230" s="159"/>
      <c r="AL230" s="159"/>
      <c r="AM230" s="159"/>
      <c r="AN230" s="159"/>
      <c r="AO230" s="159"/>
      <c r="AP230" s="159"/>
      <c r="AQ230" s="159"/>
      <c r="AR230" s="159"/>
      <c r="AS230" s="159"/>
      <c r="AT230" s="184"/>
      <c r="AV230" s="85"/>
      <c r="BB230" s="89" t="str">
        <f t="shared" si="6"/>
        <v/>
      </c>
      <c r="CF230" t="s">
        <v>314</v>
      </c>
      <c r="CG230" t="s">
        <v>1307</v>
      </c>
    </row>
    <row r="231" spans="1:85" ht="13.5" customHeight="1">
      <c r="A231" s="135" t="s">
        <v>1035</v>
      </c>
      <c r="B231" s="136"/>
      <c r="C231" s="136"/>
      <c r="D231" s="136"/>
      <c r="E231" s="136"/>
      <c r="F231" s="136"/>
      <c r="G231" s="136"/>
      <c r="H231" s="136"/>
      <c r="I231" s="137"/>
      <c r="J231" s="160" t="str">
        <f>IF(L231="","",IF(BE46=TRUE,"(",""))</f>
        <v/>
      </c>
      <c r="K231" s="161"/>
      <c r="L231" s="157" t="str">
        <f>IF(OR(H63="",M63="",R63=""),"",BS41)</f>
        <v/>
      </c>
      <c r="M231" s="157"/>
      <c r="N231" s="157"/>
      <c r="O231" s="157"/>
      <c r="P231" s="164" t="str">
        <f>IF(L231="","",IF(BE46=TRUE,")",""))</f>
        <v/>
      </c>
      <c r="Q231" s="165"/>
      <c r="R231" s="147" t="s">
        <v>1051</v>
      </c>
      <c r="S231" s="148"/>
      <c r="T231" s="148"/>
      <c r="U231" s="148"/>
      <c r="V231" s="149"/>
      <c r="Y231" s="155" t="s">
        <v>1041</v>
      </c>
      <c r="Z231" s="155"/>
      <c r="AA231" s="155"/>
      <c r="AB231" s="155"/>
      <c r="AC231" s="155"/>
      <c r="AD231" s="155"/>
      <c r="AE231" s="155"/>
      <c r="AF231" s="155"/>
      <c r="AG231" s="155"/>
      <c r="AH231" s="155"/>
      <c r="AI231" s="377" t="str">
        <f>IF(OR(H63="",M63=""),"",IF(H63=M63,"検出下限値と定量下限値が同じ値です。",IF(H63&lt;M63,M63,"検出下限値と定量下限値が逆に入力されています。")))</f>
        <v/>
      </c>
      <c r="AJ231" s="378"/>
      <c r="AK231" s="378"/>
      <c r="AL231" s="378"/>
      <c r="AM231" s="378"/>
      <c r="AN231" s="378"/>
      <c r="AO231" s="378"/>
      <c r="AP231" s="379"/>
      <c r="AQ231" s="168" t="s">
        <v>1051</v>
      </c>
      <c r="AR231" s="169"/>
      <c r="AS231" s="169"/>
      <c r="AT231" s="169"/>
      <c r="BB231" s="89" t="str">
        <f t="shared" si="6"/>
        <v/>
      </c>
      <c r="CF231" t="s">
        <v>315</v>
      </c>
      <c r="CG231" t="s">
        <v>1308</v>
      </c>
    </row>
    <row r="232" spans="1:85" ht="13.5" customHeight="1" thickBot="1">
      <c r="A232" s="138"/>
      <c r="B232" s="139"/>
      <c r="C232" s="139"/>
      <c r="D232" s="139"/>
      <c r="E232" s="139"/>
      <c r="F232" s="139"/>
      <c r="G232" s="139"/>
      <c r="H232" s="139"/>
      <c r="I232" s="140"/>
      <c r="J232" s="162"/>
      <c r="K232" s="163"/>
      <c r="L232" s="159"/>
      <c r="M232" s="159"/>
      <c r="N232" s="159"/>
      <c r="O232" s="159"/>
      <c r="P232" s="166"/>
      <c r="Q232" s="167"/>
      <c r="R232" s="150"/>
      <c r="S232" s="151"/>
      <c r="T232" s="151"/>
      <c r="U232" s="151"/>
      <c r="V232" s="152"/>
      <c r="Y232" s="155"/>
      <c r="Z232" s="155"/>
      <c r="AA232" s="155"/>
      <c r="AB232" s="155"/>
      <c r="AC232" s="155"/>
      <c r="AD232" s="155"/>
      <c r="AE232" s="155"/>
      <c r="AF232" s="155"/>
      <c r="AG232" s="155"/>
      <c r="AH232" s="155"/>
      <c r="AI232" s="175"/>
      <c r="AJ232" s="176"/>
      <c r="AK232" s="176"/>
      <c r="AL232" s="176"/>
      <c r="AM232" s="176"/>
      <c r="AN232" s="176"/>
      <c r="AO232" s="176"/>
      <c r="AP232" s="177"/>
      <c r="AQ232" s="170"/>
      <c r="AR232" s="171"/>
      <c r="AS232" s="171"/>
      <c r="AT232" s="171"/>
      <c r="BB232" s="89" t="str">
        <f t="shared" si="6"/>
        <v/>
      </c>
      <c r="CF232" t="s">
        <v>316</v>
      </c>
      <c r="CG232" t="s">
        <v>1309</v>
      </c>
    </row>
    <row r="233" spans="1:85" ht="13.5" customHeight="1">
      <c r="A233" s="135" t="s">
        <v>1036</v>
      </c>
      <c r="B233" s="136"/>
      <c r="C233" s="136"/>
      <c r="D233" s="136"/>
      <c r="E233" s="136"/>
      <c r="F233" s="136"/>
      <c r="G233" s="136"/>
      <c r="H233" s="136"/>
      <c r="I233" s="137"/>
      <c r="J233" s="141" t="str">
        <f>IF(Y63="","",Y63)</f>
        <v/>
      </c>
      <c r="K233" s="142"/>
      <c r="L233" s="142"/>
      <c r="M233" s="142"/>
      <c r="N233" s="142"/>
      <c r="O233" s="142"/>
      <c r="P233" s="142"/>
      <c r="Q233" s="143"/>
      <c r="R233" s="147" t="s">
        <v>30</v>
      </c>
      <c r="S233" s="148"/>
      <c r="T233" s="148"/>
      <c r="U233" s="148"/>
      <c r="V233" s="149"/>
      <c r="Y233" s="155" t="s">
        <v>1042</v>
      </c>
      <c r="Z233" s="155"/>
      <c r="AA233" s="155"/>
      <c r="AB233" s="155"/>
      <c r="AC233" s="155"/>
      <c r="AD233" s="155"/>
      <c r="AE233" s="155"/>
      <c r="AF233" s="155"/>
      <c r="AG233" s="155"/>
      <c r="AH233" s="155"/>
      <c r="AI233" s="377" t="str">
        <f>IF(OR(H63="",M63=""),"",IF(H63=M63,"検出下限値と定量下限値が同じ値です。",IF(H63&lt;M63,H63,"検出下限値と定量下限値が逆に入力されています。")))</f>
        <v/>
      </c>
      <c r="AJ233" s="378"/>
      <c r="AK233" s="378"/>
      <c r="AL233" s="378"/>
      <c r="AM233" s="378"/>
      <c r="AN233" s="378"/>
      <c r="AO233" s="378"/>
      <c r="AP233" s="379"/>
      <c r="AQ233" s="170" t="s">
        <v>1051</v>
      </c>
      <c r="AR233" s="171"/>
      <c r="AS233" s="171"/>
      <c r="AT233" s="171"/>
      <c r="BB233" s="89" t="str">
        <f t="shared" si="6"/>
        <v/>
      </c>
      <c r="CF233" t="s">
        <v>317</v>
      </c>
      <c r="CG233" t="s">
        <v>1310</v>
      </c>
    </row>
    <row r="234" spans="1:85" ht="13.5" customHeight="1" thickBot="1">
      <c r="A234" s="138"/>
      <c r="B234" s="139"/>
      <c r="C234" s="139"/>
      <c r="D234" s="139"/>
      <c r="E234" s="139"/>
      <c r="F234" s="139"/>
      <c r="G234" s="139"/>
      <c r="H234" s="139"/>
      <c r="I234" s="140"/>
      <c r="J234" s="144"/>
      <c r="K234" s="145"/>
      <c r="L234" s="145"/>
      <c r="M234" s="145"/>
      <c r="N234" s="145"/>
      <c r="O234" s="145"/>
      <c r="P234" s="145"/>
      <c r="Q234" s="146"/>
      <c r="R234" s="150"/>
      <c r="S234" s="151"/>
      <c r="T234" s="151"/>
      <c r="U234" s="151"/>
      <c r="V234" s="152"/>
      <c r="Y234" s="155"/>
      <c r="Z234" s="155"/>
      <c r="AA234" s="155"/>
      <c r="AB234" s="155"/>
      <c r="AC234" s="155"/>
      <c r="AD234" s="155"/>
      <c r="AE234" s="155"/>
      <c r="AF234" s="155"/>
      <c r="AG234" s="155"/>
      <c r="AH234" s="155"/>
      <c r="AI234" s="175"/>
      <c r="AJ234" s="176"/>
      <c r="AK234" s="176"/>
      <c r="AL234" s="176"/>
      <c r="AM234" s="176"/>
      <c r="AN234" s="176"/>
      <c r="AO234" s="176"/>
      <c r="AP234" s="177"/>
      <c r="AQ234" s="170"/>
      <c r="AR234" s="171"/>
      <c r="AS234" s="171"/>
      <c r="AT234" s="171"/>
      <c r="BB234" s="89" t="str">
        <f t="shared" si="6"/>
        <v/>
      </c>
      <c r="CF234" t="s">
        <v>318</v>
      </c>
      <c r="CG234" t="s">
        <v>1311</v>
      </c>
    </row>
    <row r="235" spans="1:85" ht="13.5" customHeight="1">
      <c r="A235" s="102"/>
      <c r="B235" s="102"/>
      <c r="C235" s="102"/>
      <c r="D235" s="102"/>
      <c r="E235" s="102"/>
      <c r="F235" s="102"/>
      <c r="G235" s="102"/>
      <c r="H235" s="102"/>
      <c r="I235" s="102"/>
      <c r="J235" s="103"/>
      <c r="K235" s="103"/>
      <c r="L235" s="103"/>
      <c r="M235" s="103"/>
      <c r="N235" s="103"/>
      <c r="O235" s="103"/>
      <c r="P235" s="103"/>
      <c r="Q235" s="103"/>
      <c r="R235" s="86"/>
      <c r="S235" s="86"/>
      <c r="T235" s="86"/>
      <c r="U235" s="86"/>
      <c r="V235" s="86"/>
      <c r="Y235" s="87"/>
      <c r="Z235" s="87"/>
      <c r="AA235" s="87"/>
      <c r="AB235" s="87"/>
      <c r="AC235" s="87"/>
      <c r="AD235" s="87"/>
      <c r="AE235" s="87"/>
      <c r="AF235" s="38"/>
      <c r="AG235" s="38"/>
      <c r="AH235" s="38"/>
      <c r="AI235" s="38"/>
      <c r="AJ235" s="38"/>
      <c r="AK235" s="38"/>
      <c r="AL235" s="38"/>
      <c r="AM235" s="38"/>
      <c r="AN235" s="38"/>
      <c r="AO235" s="86"/>
      <c r="AP235" s="86"/>
      <c r="AQ235" s="86"/>
      <c r="AR235" s="86"/>
      <c r="AS235" s="86"/>
      <c r="AT235" s="86"/>
      <c r="BB235" s="89" t="str">
        <f t="shared" si="6"/>
        <v/>
      </c>
      <c r="CF235" t="s">
        <v>319</v>
      </c>
      <c r="CG235" t="s">
        <v>1312</v>
      </c>
    </row>
    <row r="236" spans="1:85" ht="13.5" customHeight="1">
      <c r="AO236" s="8"/>
      <c r="AP236" s="8"/>
      <c r="AQ236" s="8"/>
      <c r="AR236" s="8"/>
      <c r="AS236" s="8"/>
      <c r="AT236" s="8"/>
      <c r="BB236" s="89" t="str">
        <f t="shared" si="6"/>
        <v/>
      </c>
      <c r="CF236" t="s">
        <v>320</v>
      </c>
      <c r="CG236" t="s">
        <v>1313</v>
      </c>
    </row>
    <row r="237" spans="1:85" ht="13.5" customHeight="1">
      <c r="A237" s="180" t="s">
        <v>1047</v>
      </c>
      <c r="B237" s="180"/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0"/>
      <c r="BB237" s="89" t="str">
        <f t="shared" si="6"/>
        <v/>
      </c>
      <c r="CF237" t="s">
        <v>321</v>
      </c>
      <c r="CG237" t="s">
        <v>1314</v>
      </c>
    </row>
    <row r="238" spans="1:85" ht="13.5" customHeight="1" thickBot="1">
      <c r="A238" s="180"/>
      <c r="B238" s="180"/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180"/>
      <c r="N238" s="180"/>
      <c r="O238" s="180"/>
      <c r="P238" s="180"/>
      <c r="Q238" s="180"/>
      <c r="AW238" s="8"/>
      <c r="AX238" s="8"/>
      <c r="AY238" s="8"/>
      <c r="AZ238" s="8"/>
      <c r="BA238" s="8"/>
      <c r="BB238" s="89" t="str">
        <f t="shared" si="6"/>
        <v/>
      </c>
      <c r="CF238" t="s">
        <v>322</v>
      </c>
      <c r="CG238" t="s">
        <v>1315</v>
      </c>
    </row>
    <row r="239" spans="1:85" ht="13.5" customHeight="1">
      <c r="A239" s="156" t="str">
        <f>IF(B66="","",B66)</f>
        <v/>
      </c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  <c r="W239" s="157"/>
      <c r="X239" s="157"/>
      <c r="Y239" s="157"/>
      <c r="Z239" s="157"/>
      <c r="AA239" s="157"/>
      <c r="AB239" s="157"/>
      <c r="AC239" s="157"/>
      <c r="AD239" s="157"/>
      <c r="AE239" s="157"/>
      <c r="AF239" s="157"/>
      <c r="AG239" s="157"/>
      <c r="AH239" s="157"/>
      <c r="AI239" s="157"/>
      <c r="AJ239" s="157"/>
      <c r="AK239" s="157"/>
      <c r="AL239" s="157"/>
      <c r="AM239" s="157"/>
      <c r="AN239" s="157"/>
      <c r="AO239" s="157"/>
      <c r="AP239" s="157"/>
      <c r="AQ239" s="157"/>
      <c r="AR239" s="157"/>
      <c r="AS239" s="157"/>
      <c r="AT239" s="157"/>
      <c r="AU239" s="181"/>
      <c r="AV239" s="85"/>
      <c r="AW239" s="16"/>
      <c r="AX239" s="16"/>
      <c r="AY239" s="16"/>
      <c r="AZ239" s="16"/>
      <c r="BA239" s="16"/>
      <c r="BB239" s="89" t="str">
        <f t="shared" si="6"/>
        <v/>
      </c>
      <c r="CF239" t="s">
        <v>323</v>
      </c>
      <c r="CG239" t="s">
        <v>1316</v>
      </c>
    </row>
    <row r="240" spans="1:85" ht="13.5" customHeight="1">
      <c r="A240" s="182"/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24"/>
      <c r="S240" s="124"/>
      <c r="T240" s="124"/>
      <c r="U240" s="124"/>
      <c r="V240" s="124"/>
      <c r="W240" s="124"/>
      <c r="X240" s="124"/>
      <c r="Y240" s="124"/>
      <c r="Z240" s="124"/>
      <c r="AA240" s="124"/>
      <c r="AB240" s="124"/>
      <c r="AC240" s="124"/>
      <c r="AD240" s="124"/>
      <c r="AE240" s="124"/>
      <c r="AF240" s="124"/>
      <c r="AG240" s="124"/>
      <c r="AH240" s="124"/>
      <c r="AI240" s="124"/>
      <c r="AJ240" s="124"/>
      <c r="AK240" s="124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83"/>
      <c r="AV240" s="85"/>
      <c r="AW240" s="16"/>
      <c r="AX240" s="16"/>
      <c r="AY240" s="16"/>
      <c r="AZ240" s="16"/>
      <c r="BA240" s="16"/>
      <c r="BB240" s="89" t="str">
        <f t="shared" si="6"/>
        <v/>
      </c>
      <c r="CF240" t="s">
        <v>324</v>
      </c>
      <c r="CG240" t="s">
        <v>1317</v>
      </c>
    </row>
    <row r="241" spans="1:85" ht="13.5" customHeight="1">
      <c r="A241" s="182"/>
      <c r="B241" s="124"/>
      <c r="C241" s="124"/>
      <c r="D241" s="124"/>
      <c r="E241" s="124"/>
      <c r="F241" s="124"/>
      <c r="G241" s="124"/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24"/>
      <c r="S241" s="124"/>
      <c r="T241" s="124"/>
      <c r="U241" s="124"/>
      <c r="V241" s="124"/>
      <c r="W241" s="124"/>
      <c r="X241" s="124"/>
      <c r="Y241" s="124"/>
      <c r="Z241" s="124"/>
      <c r="AA241" s="124"/>
      <c r="AB241" s="124"/>
      <c r="AC241" s="124"/>
      <c r="AD241" s="124"/>
      <c r="AE241" s="124"/>
      <c r="AF241" s="124"/>
      <c r="AG241" s="124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83"/>
      <c r="AV241" s="85"/>
      <c r="AW241" s="16"/>
      <c r="AX241" s="16"/>
      <c r="AY241" s="16"/>
      <c r="AZ241" s="16"/>
      <c r="BA241" s="16"/>
      <c r="BB241" s="89" t="str">
        <f t="shared" si="6"/>
        <v/>
      </c>
      <c r="CF241" t="s">
        <v>325</v>
      </c>
      <c r="CG241" t="s">
        <v>1318</v>
      </c>
    </row>
    <row r="242" spans="1:85" ht="13.5" customHeight="1">
      <c r="A242" s="182"/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24"/>
      <c r="S242" s="124"/>
      <c r="T242" s="124"/>
      <c r="U242" s="124"/>
      <c r="V242" s="124"/>
      <c r="W242" s="124"/>
      <c r="X242" s="124"/>
      <c r="Y242" s="124"/>
      <c r="Z242" s="124"/>
      <c r="AA242" s="124"/>
      <c r="AB242" s="124"/>
      <c r="AC242" s="124"/>
      <c r="AD242" s="124"/>
      <c r="AE242" s="124"/>
      <c r="AF242" s="124"/>
      <c r="AG242" s="124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83"/>
      <c r="AV242" s="85"/>
      <c r="AW242" s="16"/>
      <c r="AX242" s="16"/>
      <c r="AY242" s="16"/>
      <c r="AZ242" s="16"/>
      <c r="BA242" s="16"/>
      <c r="BB242" s="89" t="str">
        <f t="shared" si="6"/>
        <v/>
      </c>
      <c r="CF242" t="s">
        <v>326</v>
      </c>
      <c r="CG242" t="s">
        <v>1319</v>
      </c>
    </row>
    <row r="243" spans="1:85" ht="13.5" customHeight="1" thickBot="1">
      <c r="A243" s="158"/>
      <c r="B243" s="159"/>
      <c r="C243" s="159"/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59"/>
      <c r="Z243" s="159"/>
      <c r="AA243" s="159"/>
      <c r="AB243" s="159"/>
      <c r="AC243" s="159"/>
      <c r="AD243" s="159"/>
      <c r="AE243" s="159"/>
      <c r="AF243" s="159"/>
      <c r="AG243" s="159"/>
      <c r="AH243" s="159"/>
      <c r="AI243" s="159"/>
      <c r="AJ243" s="159"/>
      <c r="AK243" s="159"/>
      <c r="AL243" s="159"/>
      <c r="AM243" s="159"/>
      <c r="AN243" s="159"/>
      <c r="AO243" s="159"/>
      <c r="AP243" s="159"/>
      <c r="AQ243" s="159"/>
      <c r="AR243" s="159"/>
      <c r="AS243" s="159"/>
      <c r="AT243" s="159"/>
      <c r="AU243" s="184"/>
      <c r="AV243" s="85"/>
      <c r="AW243" s="16"/>
      <c r="AX243" s="16"/>
      <c r="AY243" s="16"/>
      <c r="AZ243" s="16"/>
      <c r="BA243" s="16"/>
      <c r="BB243" s="89" t="str">
        <f t="shared" si="6"/>
        <v/>
      </c>
      <c r="CF243" t="s">
        <v>327</v>
      </c>
      <c r="CG243" t="s">
        <v>1320</v>
      </c>
    </row>
    <row r="244" spans="1:85" ht="13.5" customHeight="1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16"/>
      <c r="AX244" s="16"/>
      <c r="AY244" s="16"/>
      <c r="AZ244" s="16"/>
      <c r="BA244" s="16"/>
      <c r="BB244" s="89" t="str">
        <f t="shared" ref="BB244:BB259" si="7">IF($I$22="","",IF($I$22&gt;=2,1,""))</f>
        <v/>
      </c>
      <c r="CF244" t="s">
        <v>328</v>
      </c>
      <c r="CG244" t="s">
        <v>1321</v>
      </c>
    </row>
    <row r="245" spans="1:85" ht="13.5" customHeight="1">
      <c r="BB245" s="89" t="str">
        <f t="shared" si="7"/>
        <v/>
      </c>
      <c r="CF245" t="s">
        <v>329</v>
      </c>
      <c r="CG245" t="s">
        <v>1322</v>
      </c>
    </row>
    <row r="246" spans="1:85" ht="13.5" customHeight="1">
      <c r="A246" s="185" t="s">
        <v>1048</v>
      </c>
      <c r="B246" s="185"/>
      <c r="C246" s="185"/>
      <c r="D246" s="185"/>
      <c r="E246" s="185"/>
      <c r="F246" s="185"/>
      <c r="G246" s="185"/>
      <c r="H246" s="185"/>
      <c r="I246" s="185"/>
      <c r="J246" s="185"/>
      <c r="K246" s="185"/>
      <c r="L246" s="185"/>
      <c r="M246" s="185"/>
      <c r="N246" s="185"/>
      <c r="O246" s="185"/>
      <c r="P246" s="185"/>
      <c r="BB246" s="89" t="str">
        <f t="shared" si="7"/>
        <v/>
      </c>
      <c r="CF246" t="s">
        <v>330</v>
      </c>
      <c r="CG246" t="s">
        <v>1323</v>
      </c>
    </row>
    <row r="247" spans="1:85" ht="13.5" customHeight="1" thickBot="1">
      <c r="A247" s="185"/>
      <c r="B247" s="185"/>
      <c r="C247" s="185"/>
      <c r="D247" s="185"/>
      <c r="E247" s="185"/>
      <c r="F247" s="185"/>
      <c r="G247" s="185"/>
      <c r="H247" s="185"/>
      <c r="I247" s="185"/>
      <c r="J247" s="185"/>
      <c r="K247" s="185"/>
      <c r="L247" s="185"/>
      <c r="M247" s="185"/>
      <c r="N247" s="185"/>
      <c r="O247" s="185"/>
      <c r="P247" s="185"/>
      <c r="BB247" s="89" t="str">
        <f t="shared" si="7"/>
        <v/>
      </c>
      <c r="CF247" t="s">
        <v>331</v>
      </c>
      <c r="CG247" t="s">
        <v>1324</v>
      </c>
    </row>
    <row r="248" spans="1:85" ht="13.5" customHeight="1">
      <c r="A248" s="125" t="s">
        <v>68</v>
      </c>
      <c r="B248" s="126"/>
      <c r="C248" s="126"/>
      <c r="D248" s="126"/>
      <c r="E248" s="126"/>
      <c r="F248" s="126"/>
      <c r="G248" s="126"/>
      <c r="H248" s="129" t="str">
        <f>IF($G$6="","",$G$6)</f>
        <v/>
      </c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  <c r="AA248" s="130"/>
      <c r="AB248" s="130"/>
      <c r="AC248" s="130"/>
      <c r="AD248" s="130"/>
      <c r="AE248" s="130"/>
      <c r="AF248" s="130"/>
      <c r="AG248" s="130"/>
      <c r="AH248" s="130"/>
      <c r="AI248" s="130"/>
      <c r="AJ248" s="130"/>
      <c r="AK248" s="131"/>
      <c r="BB248" s="89" t="str">
        <f t="shared" si="7"/>
        <v/>
      </c>
      <c r="CF248" t="s">
        <v>332</v>
      </c>
      <c r="CG248" t="s">
        <v>1325</v>
      </c>
    </row>
    <row r="249" spans="1:85" ht="13.5" customHeight="1" thickBot="1">
      <c r="A249" s="127"/>
      <c r="B249" s="128"/>
      <c r="C249" s="128"/>
      <c r="D249" s="128"/>
      <c r="E249" s="128"/>
      <c r="F249" s="128"/>
      <c r="G249" s="128"/>
      <c r="H249" s="132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  <c r="AE249" s="133"/>
      <c r="AF249" s="133"/>
      <c r="AG249" s="133"/>
      <c r="AH249" s="133"/>
      <c r="AI249" s="133"/>
      <c r="AJ249" s="133"/>
      <c r="AK249" s="134"/>
      <c r="BB249" s="89" t="str">
        <f t="shared" si="7"/>
        <v/>
      </c>
      <c r="CF249" t="s">
        <v>333</v>
      </c>
      <c r="CG249" t="s">
        <v>1326</v>
      </c>
    </row>
    <row r="250" spans="1:85" ht="13.5" customHeight="1">
      <c r="A250" s="125" t="s">
        <v>71</v>
      </c>
      <c r="B250" s="126"/>
      <c r="C250" s="126"/>
      <c r="D250" s="126"/>
      <c r="E250" s="126"/>
      <c r="F250" s="126"/>
      <c r="G250" s="178"/>
      <c r="H250" s="129" t="str">
        <f>IF($G$7="","",$G$7)</f>
        <v/>
      </c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  <c r="AA250" s="130"/>
      <c r="AB250" s="130"/>
      <c r="AC250" s="130"/>
      <c r="AD250" s="130"/>
      <c r="AE250" s="130"/>
      <c r="AF250" s="130"/>
      <c r="AG250" s="130"/>
      <c r="AH250" s="130"/>
      <c r="AI250" s="130"/>
      <c r="AJ250" s="130"/>
      <c r="AK250" s="131"/>
      <c r="BB250" s="89" t="str">
        <f t="shared" si="7"/>
        <v/>
      </c>
      <c r="CF250" t="s">
        <v>334</v>
      </c>
      <c r="CG250" t="s">
        <v>1327</v>
      </c>
    </row>
    <row r="251" spans="1:85" ht="13.5" customHeight="1" thickBot="1">
      <c r="A251" s="127"/>
      <c r="B251" s="128"/>
      <c r="C251" s="128"/>
      <c r="D251" s="128"/>
      <c r="E251" s="128"/>
      <c r="F251" s="128"/>
      <c r="G251" s="179"/>
      <c r="H251" s="132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  <c r="AE251" s="133"/>
      <c r="AF251" s="133"/>
      <c r="AG251" s="133"/>
      <c r="AH251" s="133"/>
      <c r="AI251" s="133"/>
      <c r="AJ251" s="133"/>
      <c r="AK251" s="134"/>
      <c r="BB251" s="89" t="str">
        <f t="shared" si="7"/>
        <v/>
      </c>
      <c r="CF251" t="s">
        <v>335</v>
      </c>
      <c r="CG251" t="s">
        <v>1328</v>
      </c>
    </row>
    <row r="252" spans="1:85" ht="13.5" customHeight="1">
      <c r="A252" s="125" t="s">
        <v>74</v>
      </c>
      <c r="B252" s="126"/>
      <c r="C252" s="126"/>
      <c r="D252" s="126"/>
      <c r="E252" s="126"/>
      <c r="F252" s="126"/>
      <c r="G252" s="178"/>
      <c r="H252" s="129" t="str">
        <f>IF($G$8="","",$G$8)</f>
        <v/>
      </c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  <c r="AA252" s="130"/>
      <c r="AB252" s="130"/>
      <c r="AC252" s="130"/>
      <c r="AD252" s="130"/>
      <c r="AE252" s="130"/>
      <c r="AF252" s="130"/>
      <c r="AG252" s="130"/>
      <c r="AH252" s="130"/>
      <c r="AI252" s="130"/>
      <c r="AJ252" s="130"/>
      <c r="AK252" s="131"/>
      <c r="BB252" s="89" t="str">
        <f t="shared" si="7"/>
        <v/>
      </c>
      <c r="CF252" t="s">
        <v>336</v>
      </c>
      <c r="CG252" t="s">
        <v>1329</v>
      </c>
    </row>
    <row r="253" spans="1:85" ht="13.5" customHeight="1" thickBot="1">
      <c r="A253" s="127"/>
      <c r="B253" s="128"/>
      <c r="C253" s="128"/>
      <c r="D253" s="128"/>
      <c r="E253" s="128"/>
      <c r="F253" s="128"/>
      <c r="G253" s="179"/>
      <c r="H253" s="132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  <c r="AE253" s="133"/>
      <c r="AF253" s="133"/>
      <c r="AG253" s="133"/>
      <c r="AH253" s="133"/>
      <c r="AI253" s="133"/>
      <c r="AJ253" s="133"/>
      <c r="AK253" s="134"/>
      <c r="BB253" s="89" t="str">
        <f t="shared" si="7"/>
        <v/>
      </c>
      <c r="CF253" t="s">
        <v>337</v>
      </c>
      <c r="CG253" t="s">
        <v>1330</v>
      </c>
    </row>
    <row r="254" spans="1:85" ht="13.5" customHeight="1">
      <c r="A254" s="125" t="s">
        <v>77</v>
      </c>
      <c r="B254" s="126"/>
      <c r="C254" s="126"/>
      <c r="D254" s="126"/>
      <c r="E254" s="126"/>
      <c r="F254" s="126"/>
      <c r="G254" s="178"/>
      <c r="H254" s="129" t="str">
        <f>IF($G$9="","",$G$9)</f>
        <v/>
      </c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  <c r="AA254" s="130"/>
      <c r="AB254" s="130"/>
      <c r="AC254" s="130"/>
      <c r="AD254" s="130"/>
      <c r="AE254" s="130"/>
      <c r="AF254" s="130"/>
      <c r="AG254" s="130"/>
      <c r="AH254" s="130"/>
      <c r="AI254" s="130"/>
      <c r="AJ254" s="130"/>
      <c r="AK254" s="131"/>
      <c r="BB254" s="89" t="str">
        <f t="shared" si="7"/>
        <v/>
      </c>
      <c r="CF254" t="s">
        <v>338</v>
      </c>
      <c r="CG254" t="s">
        <v>1331</v>
      </c>
    </row>
    <row r="255" spans="1:85" ht="13.5" customHeight="1" thickBot="1">
      <c r="A255" s="127"/>
      <c r="B255" s="128"/>
      <c r="C255" s="128"/>
      <c r="D255" s="128"/>
      <c r="E255" s="128"/>
      <c r="F255" s="128"/>
      <c r="G255" s="179"/>
      <c r="H255" s="132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  <c r="AD255" s="133"/>
      <c r="AE255" s="133"/>
      <c r="AF255" s="133"/>
      <c r="AG255" s="133"/>
      <c r="AH255" s="133"/>
      <c r="AI255" s="133"/>
      <c r="AJ255" s="133"/>
      <c r="AK255" s="134"/>
      <c r="AO255" t="s">
        <v>2048</v>
      </c>
      <c r="BB255" s="89" t="str">
        <f t="shared" si="7"/>
        <v/>
      </c>
      <c r="CF255" t="s">
        <v>339</v>
      </c>
      <c r="CG255" t="s">
        <v>1332</v>
      </c>
    </row>
    <row r="256" spans="1:85" ht="13.5" customHeight="1">
      <c r="A256" s="106"/>
      <c r="B256" s="106"/>
      <c r="C256" s="106"/>
      <c r="D256" s="106"/>
      <c r="E256" s="106"/>
      <c r="F256" s="106"/>
      <c r="G256" s="106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  <c r="AJ256" s="107"/>
      <c r="AK256" s="107"/>
      <c r="AL256" s="7"/>
      <c r="BB256" s="89" t="str">
        <f t="shared" si="7"/>
        <v/>
      </c>
      <c r="CF256" t="s">
        <v>340</v>
      </c>
      <c r="CG256" t="s">
        <v>1333</v>
      </c>
    </row>
    <row r="257" spans="1:85" ht="13.5" customHeight="1">
      <c r="A257" s="106"/>
      <c r="B257" s="106"/>
      <c r="C257" s="106"/>
      <c r="D257" s="106"/>
      <c r="E257" s="106"/>
      <c r="F257" s="106"/>
      <c r="G257" s="106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  <c r="AJ257" s="107"/>
      <c r="AK257" s="107"/>
      <c r="AL257" s="7"/>
      <c r="BB257" s="89" t="str">
        <f t="shared" si="7"/>
        <v/>
      </c>
      <c r="CF257" t="s">
        <v>341</v>
      </c>
      <c r="CG257" t="s">
        <v>1334</v>
      </c>
    </row>
    <row r="258" spans="1:85" ht="13.5" customHeight="1">
      <c r="A258" s="106"/>
      <c r="B258" s="106"/>
      <c r="C258" s="106"/>
      <c r="D258" s="106"/>
      <c r="E258" s="106"/>
      <c r="F258" s="106"/>
      <c r="G258" s="106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  <c r="AE258" s="107"/>
      <c r="AF258" s="107"/>
      <c r="AG258" s="107"/>
      <c r="AH258" s="107"/>
      <c r="AI258" s="107"/>
      <c r="AJ258" s="107"/>
      <c r="AK258" s="107"/>
      <c r="AV258" s="369" t="str">
        <f>IF(AZ258="","",2)</f>
        <v/>
      </c>
      <c r="AW258" s="370"/>
      <c r="AX258" s="370" t="s">
        <v>2038</v>
      </c>
      <c r="AY258" s="373"/>
      <c r="AZ258" s="373" t="str">
        <f>IF($I$22="","",IF(OR($I$22=0,$I$22=1),"",$I$22))</f>
        <v/>
      </c>
      <c r="BA258" s="374"/>
      <c r="BB258" s="89" t="str">
        <f t="shared" si="7"/>
        <v/>
      </c>
      <c r="CF258" t="s">
        <v>342</v>
      </c>
      <c r="CG258" t="s">
        <v>1335</v>
      </c>
    </row>
    <row r="259" spans="1:85" ht="13.5" customHeight="1">
      <c r="A259" s="106"/>
      <c r="B259" s="106"/>
      <c r="C259" s="106"/>
      <c r="D259" s="106"/>
      <c r="E259" s="106"/>
      <c r="F259" s="106"/>
      <c r="G259" s="106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  <c r="AJ259" s="107"/>
      <c r="AK259" s="107"/>
      <c r="AV259" s="371"/>
      <c r="AW259" s="372"/>
      <c r="AX259" s="372"/>
      <c r="AY259" s="372"/>
      <c r="AZ259" s="372"/>
      <c r="BA259" s="375"/>
      <c r="BB259" s="89" t="str">
        <f t="shared" si="7"/>
        <v/>
      </c>
      <c r="CF259" t="s">
        <v>343</v>
      </c>
      <c r="CG259" t="s">
        <v>1336</v>
      </c>
    </row>
    <row r="260" spans="1:85" ht="18.75" customHeight="1">
      <c r="A260" s="236" t="s">
        <v>2041</v>
      </c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7" t="str">
        <f>$O$98</f>
        <v>令和</v>
      </c>
      <c r="P260" s="237"/>
      <c r="Q260" s="237"/>
      <c r="R260" s="238">
        <f>$R$98</f>
        <v>5</v>
      </c>
      <c r="S260" s="239"/>
      <c r="T260" s="217" t="str">
        <f>$T$98</f>
        <v>年４月１日</v>
      </c>
      <c r="U260" s="218"/>
      <c r="V260" s="218"/>
      <c r="W260" s="218"/>
      <c r="X260" s="218"/>
      <c r="Y260" s="239" t="s">
        <v>155</v>
      </c>
      <c r="Z260" s="240" t="str">
        <f>$Z$98</f>
        <v>令和</v>
      </c>
      <c r="AA260" s="241"/>
      <c r="AB260" s="238">
        <f>$AB$98</f>
        <v>6</v>
      </c>
      <c r="AC260" s="239"/>
      <c r="AD260" s="217" t="str">
        <f>$AD$98</f>
        <v>年３月３１日実績）</v>
      </c>
      <c r="AE260" s="218"/>
      <c r="AF260" s="218"/>
      <c r="AG260" s="218"/>
      <c r="AH260" s="218"/>
      <c r="AI260" s="218"/>
      <c r="AJ260" s="218"/>
      <c r="AK260" s="218"/>
      <c r="AL260" s="283" t="s">
        <v>156</v>
      </c>
      <c r="AM260" s="284"/>
      <c r="AN260" s="284"/>
      <c r="AO260" s="285"/>
      <c r="AP260" s="289" t="str">
        <f>$AP$98</f>
        <v>令和</v>
      </c>
      <c r="AQ260" s="214"/>
      <c r="AR260" s="214"/>
      <c r="AS260" s="291">
        <f>$AS$98</f>
        <v>6</v>
      </c>
      <c r="AT260" s="214"/>
      <c r="AU260" s="209" t="str">
        <f>$AU$98</f>
        <v>年</v>
      </c>
      <c r="AV260" s="211" t="str">
        <f>$AV$98</f>
        <v>6</v>
      </c>
      <c r="AW260" s="212"/>
      <c r="AX260" s="209" t="str">
        <f>$AX$98</f>
        <v>月</v>
      </c>
      <c r="AY260" s="209" t="str">
        <f>$AY$98</f>
        <v>28</v>
      </c>
      <c r="AZ260" s="214"/>
      <c r="BA260" s="215" t="str">
        <f>$BA$98</f>
        <v>日</v>
      </c>
      <c r="BB260" s="89" t="str">
        <f>IF($I$22="","",IF($I$22&gt;=3,1,""))</f>
        <v/>
      </c>
      <c r="BM260" s="8"/>
      <c r="BN260" s="8"/>
      <c r="CF260" t="s">
        <v>344</v>
      </c>
      <c r="CG260" t="s">
        <v>1337</v>
      </c>
    </row>
    <row r="261" spans="1:85" ht="18.75" customHeight="1">
      <c r="A261" s="236"/>
      <c r="B261" s="236"/>
      <c r="C261" s="236"/>
      <c r="D261" s="236"/>
      <c r="E261" s="236"/>
      <c r="F261" s="236"/>
      <c r="G261" s="236"/>
      <c r="H261" s="236"/>
      <c r="I261" s="236"/>
      <c r="J261" s="236"/>
      <c r="K261" s="236"/>
      <c r="L261" s="236"/>
      <c r="M261" s="236"/>
      <c r="N261" s="236"/>
      <c r="O261" s="237"/>
      <c r="P261" s="237"/>
      <c r="Q261" s="237"/>
      <c r="R261" s="239"/>
      <c r="S261" s="239"/>
      <c r="T261" s="218"/>
      <c r="U261" s="218"/>
      <c r="V261" s="218"/>
      <c r="W261" s="218"/>
      <c r="X261" s="218"/>
      <c r="Y261" s="239"/>
      <c r="Z261" s="241"/>
      <c r="AA261" s="241"/>
      <c r="AB261" s="239"/>
      <c r="AC261" s="239"/>
      <c r="AD261" s="218"/>
      <c r="AE261" s="218"/>
      <c r="AF261" s="218"/>
      <c r="AG261" s="218"/>
      <c r="AH261" s="218"/>
      <c r="AI261" s="218"/>
      <c r="AJ261" s="218"/>
      <c r="AK261" s="218"/>
      <c r="AL261" s="286"/>
      <c r="AM261" s="287"/>
      <c r="AN261" s="287"/>
      <c r="AO261" s="288"/>
      <c r="AP261" s="290"/>
      <c r="AQ261" s="210"/>
      <c r="AR261" s="210"/>
      <c r="AS261" s="210"/>
      <c r="AT261" s="210"/>
      <c r="AU261" s="210"/>
      <c r="AV261" s="213"/>
      <c r="AW261" s="213"/>
      <c r="AX261" s="210"/>
      <c r="AY261" s="210"/>
      <c r="AZ261" s="210"/>
      <c r="BA261" s="216"/>
      <c r="BB261" s="89" t="str">
        <f t="shared" ref="BB261:BB328" si="8">IF($I$22="","",IF($I$22&gt;=3,1,""))</f>
        <v/>
      </c>
      <c r="BM261" s="8"/>
      <c r="BN261" s="8"/>
      <c r="CF261" t="s">
        <v>345</v>
      </c>
      <c r="CG261" t="s">
        <v>1338</v>
      </c>
    </row>
    <row r="262" spans="1:85" ht="13.5" customHeight="1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3"/>
      <c r="P262" s="93"/>
      <c r="Q262" s="93"/>
      <c r="R262" s="94"/>
      <c r="S262" s="94"/>
      <c r="T262" s="95"/>
      <c r="U262" s="95"/>
      <c r="V262" s="95"/>
      <c r="W262" s="95"/>
      <c r="X262" s="95"/>
      <c r="Y262" s="94"/>
      <c r="Z262" s="96"/>
      <c r="AA262" s="96"/>
      <c r="AB262" s="94"/>
      <c r="AC262" s="94"/>
      <c r="AD262" s="95"/>
      <c r="AE262" s="95"/>
      <c r="AF262" s="95"/>
      <c r="AG262" s="95"/>
      <c r="AH262" s="95"/>
      <c r="AI262" s="95"/>
      <c r="AJ262" s="95"/>
      <c r="AK262" s="95"/>
      <c r="AL262" s="97"/>
      <c r="AM262" s="97"/>
      <c r="AN262" s="97"/>
      <c r="AO262" s="97"/>
      <c r="AP262" s="104"/>
      <c r="AQ262" s="104"/>
      <c r="AR262" s="104"/>
      <c r="AS262" s="104"/>
      <c r="AT262" s="104"/>
      <c r="AU262" s="104"/>
      <c r="AV262" s="105"/>
      <c r="AW262" s="105"/>
      <c r="AX262" s="104"/>
      <c r="AY262" s="104"/>
      <c r="AZ262" s="104"/>
      <c r="BA262" s="104"/>
      <c r="BB262" s="89" t="str">
        <f t="shared" si="8"/>
        <v/>
      </c>
      <c r="BM262" s="8"/>
      <c r="BN262" s="8"/>
      <c r="CF262" t="s">
        <v>346</v>
      </c>
      <c r="CG262" t="s">
        <v>1339</v>
      </c>
    </row>
    <row r="263" spans="1:85" ht="13.5" customHeight="1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3"/>
      <c r="P263" s="93"/>
      <c r="Q263" s="93"/>
      <c r="R263" s="94"/>
      <c r="S263" s="94"/>
      <c r="T263" s="95"/>
      <c r="U263" s="95"/>
      <c r="V263" s="95"/>
      <c r="W263" s="95"/>
      <c r="X263" s="95"/>
      <c r="Y263" s="94"/>
      <c r="Z263" s="96"/>
      <c r="AA263" s="96"/>
      <c r="AB263" s="94"/>
      <c r="AC263" s="94"/>
      <c r="AD263" s="95"/>
      <c r="AE263" s="95"/>
      <c r="AF263" s="95"/>
      <c r="AG263" s="95"/>
      <c r="AH263" s="95"/>
      <c r="AI263" s="95"/>
      <c r="AJ263" s="95"/>
      <c r="AK263" s="95"/>
      <c r="AL263" s="97"/>
      <c r="AM263" s="97"/>
      <c r="AN263" s="97"/>
      <c r="AO263" s="97"/>
      <c r="AP263" s="104"/>
      <c r="AQ263" s="104"/>
      <c r="AR263" s="104"/>
      <c r="AS263" s="104"/>
      <c r="AT263" s="104"/>
      <c r="AU263" s="104"/>
      <c r="AV263" s="105"/>
      <c r="AW263" s="105"/>
      <c r="AX263" s="104"/>
      <c r="AY263" s="104"/>
      <c r="AZ263" s="104"/>
      <c r="BA263" s="104"/>
      <c r="BB263" s="89" t="str">
        <f t="shared" si="8"/>
        <v/>
      </c>
      <c r="BM263" s="8"/>
      <c r="BN263" s="8"/>
      <c r="CF263" t="s">
        <v>347</v>
      </c>
      <c r="CG263" t="s">
        <v>1340</v>
      </c>
    </row>
    <row r="264" spans="1:85" ht="13.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89" t="str">
        <f t="shared" si="8"/>
        <v/>
      </c>
      <c r="BM264" s="8"/>
      <c r="BN264" s="8"/>
      <c r="CF264" t="s">
        <v>348</v>
      </c>
      <c r="CG264" t="s">
        <v>1341</v>
      </c>
    </row>
    <row r="265" spans="1:85" ht="13.5" customHeight="1">
      <c r="A265" s="180" t="s">
        <v>1026</v>
      </c>
      <c r="B265" s="180"/>
      <c r="C265" s="180"/>
      <c r="D265" s="180"/>
      <c r="E265" s="180"/>
      <c r="F265" s="180"/>
      <c r="G265" s="180"/>
      <c r="H265" s="180"/>
      <c r="I265" s="180"/>
      <c r="J265" s="180"/>
      <c r="K265" s="180"/>
      <c r="L265" s="180"/>
      <c r="M265" s="180"/>
      <c r="N265" s="180"/>
      <c r="O265" s="180"/>
      <c r="P265" s="180"/>
      <c r="Q265" s="18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89" t="str">
        <f t="shared" si="8"/>
        <v/>
      </c>
      <c r="BM265" s="8"/>
      <c r="BN265" s="8"/>
      <c r="CF265" t="s">
        <v>349</v>
      </c>
      <c r="CG265" t="s">
        <v>1342</v>
      </c>
    </row>
    <row r="266" spans="1:85" ht="13.5" customHeight="1" thickBot="1">
      <c r="A266" s="180"/>
      <c r="B266" s="180"/>
      <c r="C266" s="180"/>
      <c r="D266" s="180"/>
      <c r="E266" s="180"/>
      <c r="F266" s="180"/>
      <c r="G266" s="180"/>
      <c r="H266" s="180"/>
      <c r="I266" s="180"/>
      <c r="J266" s="180"/>
      <c r="K266" s="180"/>
      <c r="L266" s="180"/>
      <c r="M266" s="180"/>
      <c r="N266" s="180"/>
      <c r="O266" s="180"/>
      <c r="P266" s="180"/>
      <c r="Q266" s="180"/>
      <c r="R266" s="8"/>
      <c r="S266" s="8"/>
      <c r="T266" s="8"/>
      <c r="U266" s="8"/>
      <c r="V266" s="8"/>
      <c r="W266" s="8"/>
      <c r="X266" s="8"/>
      <c r="Y266" s="8"/>
      <c r="Z266" s="8"/>
      <c r="AA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9" t="str">
        <f t="shared" si="8"/>
        <v/>
      </c>
      <c r="BM266" s="8"/>
      <c r="BN266" s="8"/>
      <c r="CF266" t="s">
        <v>350</v>
      </c>
      <c r="CG266" t="s">
        <v>1343</v>
      </c>
    </row>
    <row r="267" spans="1:85" ht="13.5" customHeight="1">
      <c r="A267" s="153" t="s">
        <v>51</v>
      </c>
      <c r="B267" s="153"/>
      <c r="C267" s="153"/>
      <c r="D267" s="153"/>
      <c r="E267" s="153"/>
      <c r="F267" s="153"/>
      <c r="G267" s="153"/>
      <c r="H267" s="153"/>
      <c r="I267" s="153"/>
      <c r="J267" s="153"/>
      <c r="K267" s="153"/>
      <c r="L267" s="153"/>
      <c r="M267" s="156" t="str">
        <f>IF($I$16="","",$I$16)</f>
        <v/>
      </c>
      <c r="N267" s="157"/>
      <c r="O267" s="157"/>
      <c r="P267" s="157"/>
      <c r="Q267" s="157"/>
      <c r="R267" s="157"/>
      <c r="S267" s="157"/>
      <c r="T267" s="157"/>
      <c r="U267" s="157"/>
      <c r="V267" s="157"/>
      <c r="W267" s="157"/>
      <c r="X267" s="157"/>
      <c r="Y267" s="157"/>
      <c r="Z267" s="157"/>
      <c r="AA267" s="157"/>
      <c r="AB267" s="157"/>
      <c r="AC267" s="157"/>
      <c r="AD267" s="157"/>
      <c r="AE267" s="157"/>
      <c r="AF267" s="157"/>
      <c r="AG267" s="157"/>
      <c r="AH267" s="157"/>
      <c r="AI267" s="157"/>
      <c r="AJ267" s="157"/>
      <c r="AK267" s="157"/>
      <c r="AL267" s="157"/>
      <c r="AM267" s="157"/>
      <c r="AN267" s="157"/>
      <c r="AO267" s="157"/>
      <c r="AP267" s="157"/>
      <c r="AQ267" s="157"/>
      <c r="AR267" s="157"/>
      <c r="AS267" s="157"/>
      <c r="AT267" s="157"/>
      <c r="AU267" s="181"/>
      <c r="BB267" s="89" t="str">
        <f t="shared" si="8"/>
        <v/>
      </c>
      <c r="BM267" s="8"/>
      <c r="BN267" s="8"/>
      <c r="CF267" t="s">
        <v>351</v>
      </c>
      <c r="CG267" t="s">
        <v>1344</v>
      </c>
    </row>
    <row r="268" spans="1:85" ht="13.5" customHeight="1" thickBot="1">
      <c r="A268" s="153"/>
      <c r="B268" s="153"/>
      <c r="C268" s="153"/>
      <c r="D268" s="153"/>
      <c r="E268" s="153"/>
      <c r="F268" s="153"/>
      <c r="G268" s="153"/>
      <c r="H268" s="153"/>
      <c r="I268" s="153"/>
      <c r="J268" s="153"/>
      <c r="K268" s="153"/>
      <c r="L268" s="153"/>
      <c r="M268" s="158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  <c r="AA268" s="159"/>
      <c r="AB268" s="159"/>
      <c r="AC268" s="159"/>
      <c r="AD268" s="159"/>
      <c r="AE268" s="159"/>
      <c r="AF268" s="159"/>
      <c r="AG268" s="159"/>
      <c r="AH268" s="159"/>
      <c r="AI268" s="159"/>
      <c r="AJ268" s="159"/>
      <c r="AK268" s="159"/>
      <c r="AL268" s="159"/>
      <c r="AM268" s="159"/>
      <c r="AN268" s="159"/>
      <c r="AO268" s="159"/>
      <c r="AP268" s="159"/>
      <c r="AQ268" s="159"/>
      <c r="AR268" s="159"/>
      <c r="AS268" s="159"/>
      <c r="AT268" s="159"/>
      <c r="AU268" s="184"/>
      <c r="BB268" s="89" t="str">
        <f t="shared" si="8"/>
        <v/>
      </c>
      <c r="BM268" s="8"/>
      <c r="BN268" s="8"/>
      <c r="CF268" t="s">
        <v>352</v>
      </c>
      <c r="CG268" t="s">
        <v>1345</v>
      </c>
    </row>
    <row r="269" spans="1:85" ht="13.5" customHeight="1">
      <c r="A269" s="153" t="s">
        <v>52</v>
      </c>
      <c r="B269" s="153"/>
      <c r="C269" s="153"/>
      <c r="D269" s="153"/>
      <c r="E269" s="153"/>
      <c r="F269" s="153"/>
      <c r="G269" s="153"/>
      <c r="H269" s="153"/>
      <c r="I269" s="153"/>
      <c r="J269" s="153"/>
      <c r="K269" s="153"/>
      <c r="L269" s="153"/>
      <c r="M269" s="156" t="str">
        <f>IF($I$15="","",$I$15)</f>
        <v/>
      </c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  <c r="Y269" s="157"/>
      <c r="Z269" s="157"/>
      <c r="AA269" s="157"/>
      <c r="AB269" s="157"/>
      <c r="AC269" s="157"/>
      <c r="AD269" s="157"/>
      <c r="AE269" s="157"/>
      <c r="AF269" s="157"/>
      <c r="AG269" s="157"/>
      <c r="AH269" s="157"/>
      <c r="AI269" s="157"/>
      <c r="AJ269" s="157"/>
      <c r="AK269" s="157"/>
      <c r="AL269" s="157"/>
      <c r="AM269" s="157"/>
      <c r="AN269" s="157"/>
      <c r="AO269" s="157"/>
      <c r="AP269" s="157"/>
      <c r="AQ269" s="157"/>
      <c r="AR269" s="157"/>
      <c r="AS269" s="157"/>
      <c r="AT269" s="157"/>
      <c r="AU269" s="181"/>
      <c r="BB269" s="89" t="str">
        <f t="shared" si="8"/>
        <v/>
      </c>
      <c r="BN269" s="8"/>
      <c r="CF269" t="s">
        <v>353</v>
      </c>
      <c r="CG269" t="s">
        <v>1346</v>
      </c>
    </row>
    <row r="270" spans="1:85" ht="13.5" customHeight="1" thickBot="1">
      <c r="A270" s="153"/>
      <c r="B270" s="153"/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8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59"/>
      <c r="Z270" s="159"/>
      <c r="AA270" s="159"/>
      <c r="AB270" s="159"/>
      <c r="AC270" s="159"/>
      <c r="AD270" s="159"/>
      <c r="AE270" s="159"/>
      <c r="AF270" s="159"/>
      <c r="AG270" s="159"/>
      <c r="AH270" s="159"/>
      <c r="AI270" s="159"/>
      <c r="AJ270" s="159"/>
      <c r="AK270" s="159"/>
      <c r="AL270" s="159"/>
      <c r="AM270" s="159"/>
      <c r="AN270" s="159"/>
      <c r="AO270" s="159"/>
      <c r="AP270" s="159"/>
      <c r="AQ270" s="159"/>
      <c r="AR270" s="159"/>
      <c r="AS270" s="159"/>
      <c r="AT270" s="159"/>
      <c r="AU270" s="184"/>
      <c r="BB270" s="89" t="str">
        <f t="shared" si="8"/>
        <v/>
      </c>
      <c r="BN270" s="8"/>
      <c r="CF270" t="s">
        <v>354</v>
      </c>
      <c r="CG270" t="s">
        <v>1347</v>
      </c>
    </row>
    <row r="271" spans="1:85" ht="13.5" customHeight="1">
      <c r="A271" s="153" t="s">
        <v>1049</v>
      </c>
      <c r="B271" s="153"/>
      <c r="C271" s="153"/>
      <c r="D271" s="153"/>
      <c r="E271" s="153"/>
      <c r="F271" s="153"/>
      <c r="G271" s="153"/>
      <c r="H271" s="153"/>
      <c r="I271" s="153"/>
      <c r="J271" s="153"/>
      <c r="K271" s="153"/>
      <c r="L271" s="153"/>
      <c r="M271" s="156" t="str">
        <f>IF(OR($I$13="郵便番号を入力後、区町名を確認してください",$I$13="郵便番号の入力を確認してください",$I$14="",$I$12="",$M$12=""),"",$I$13&amp;$I$14)</f>
        <v/>
      </c>
      <c r="N271" s="157"/>
      <c r="O271" s="157"/>
      <c r="P271" s="157"/>
      <c r="Q271" s="157"/>
      <c r="R271" s="157"/>
      <c r="S271" s="157"/>
      <c r="T271" s="157"/>
      <c r="U271" s="157"/>
      <c r="V271" s="157"/>
      <c r="W271" s="157"/>
      <c r="X271" s="157"/>
      <c r="Y271" s="157"/>
      <c r="Z271" s="157"/>
      <c r="AA271" s="157"/>
      <c r="AB271" s="157"/>
      <c r="AC271" s="157"/>
      <c r="AD271" s="157"/>
      <c r="AE271" s="157"/>
      <c r="AF271" s="157"/>
      <c r="AG271" s="157"/>
      <c r="AH271" s="157"/>
      <c r="AI271" s="157"/>
      <c r="AJ271" s="157"/>
      <c r="AK271" s="157"/>
      <c r="AL271" s="157"/>
      <c r="AM271" s="157"/>
      <c r="AN271" s="157"/>
      <c r="AO271" s="157"/>
      <c r="AP271" s="157"/>
      <c r="AQ271" s="157"/>
      <c r="AR271" s="157"/>
      <c r="AS271" s="157"/>
      <c r="AT271" s="157"/>
      <c r="AU271" s="181"/>
      <c r="BB271" s="89" t="str">
        <f t="shared" si="8"/>
        <v/>
      </c>
      <c r="BN271" s="8"/>
      <c r="CF271" t="s">
        <v>355</v>
      </c>
      <c r="CG271" t="s">
        <v>1348</v>
      </c>
    </row>
    <row r="272" spans="1:85" ht="13.5" customHeight="1" thickBot="1">
      <c r="A272" s="153"/>
      <c r="B272" s="153"/>
      <c r="C272" s="153"/>
      <c r="D272" s="153"/>
      <c r="E272" s="153"/>
      <c r="F272" s="153"/>
      <c r="G272" s="153"/>
      <c r="H272" s="153"/>
      <c r="I272" s="153"/>
      <c r="J272" s="153"/>
      <c r="K272" s="153"/>
      <c r="L272" s="153"/>
      <c r="M272" s="158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  <c r="AC272" s="159"/>
      <c r="AD272" s="159"/>
      <c r="AE272" s="159"/>
      <c r="AF272" s="159"/>
      <c r="AG272" s="159"/>
      <c r="AH272" s="159"/>
      <c r="AI272" s="159"/>
      <c r="AJ272" s="159"/>
      <c r="AK272" s="159"/>
      <c r="AL272" s="159"/>
      <c r="AM272" s="159"/>
      <c r="AN272" s="159"/>
      <c r="AO272" s="159"/>
      <c r="AP272" s="159"/>
      <c r="AQ272" s="159"/>
      <c r="AR272" s="159"/>
      <c r="AS272" s="159"/>
      <c r="AT272" s="159"/>
      <c r="AU272" s="184"/>
      <c r="BB272" s="89" t="str">
        <f t="shared" si="8"/>
        <v/>
      </c>
      <c r="BN272" s="8"/>
      <c r="CF272" t="s">
        <v>356</v>
      </c>
      <c r="CG272" t="s">
        <v>1349</v>
      </c>
    </row>
    <row r="273" spans="1:85" ht="13.5" customHeight="1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BB273" s="89" t="str">
        <f t="shared" si="8"/>
        <v/>
      </c>
      <c r="BN273" s="8"/>
      <c r="CF273" t="s">
        <v>357</v>
      </c>
      <c r="CG273" t="s">
        <v>1350</v>
      </c>
    </row>
    <row r="274" spans="1:85" ht="13.5" customHeight="1">
      <c r="M274" s="8"/>
      <c r="N274" s="8"/>
      <c r="O274" s="8"/>
      <c r="AC274" s="16"/>
      <c r="AD274" s="16"/>
      <c r="AE274" s="16"/>
      <c r="AF274" s="1"/>
      <c r="AG274" s="1"/>
      <c r="AH274" s="1"/>
      <c r="AI274" s="1"/>
      <c r="AJ274" s="1"/>
      <c r="AK274" s="1"/>
      <c r="AL274" s="1"/>
      <c r="AM274" s="1"/>
      <c r="AN274" s="16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89" t="str">
        <f t="shared" si="8"/>
        <v/>
      </c>
      <c r="BN274" s="8"/>
      <c r="CF274" t="s">
        <v>358</v>
      </c>
      <c r="CG274" t="s">
        <v>1351</v>
      </c>
    </row>
    <row r="275" spans="1:85" ht="13.5" customHeight="1">
      <c r="A275" s="180" t="s">
        <v>1027</v>
      </c>
      <c r="B275" s="180"/>
      <c r="C275" s="180"/>
      <c r="D275" s="180"/>
      <c r="E275" s="180"/>
      <c r="F275" s="180"/>
      <c r="G275" s="180"/>
      <c r="H275" s="180"/>
      <c r="I275" s="180"/>
      <c r="J275" s="180"/>
      <c r="K275" s="180"/>
      <c r="L275" s="180"/>
      <c r="M275" s="180"/>
      <c r="N275" s="180"/>
      <c r="O275" s="180"/>
      <c r="P275" s="180"/>
      <c r="Q275" s="180"/>
      <c r="AC275" s="16"/>
      <c r="AD275" s="16"/>
      <c r="AE275" s="16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89" t="str">
        <f t="shared" si="8"/>
        <v/>
      </c>
      <c r="BN275" s="8"/>
      <c r="CF275" t="s">
        <v>359</v>
      </c>
      <c r="CG275" t="s">
        <v>1352</v>
      </c>
    </row>
    <row r="276" spans="1:85" ht="13.5" customHeight="1" thickBot="1">
      <c r="A276" s="180"/>
      <c r="B276" s="180"/>
      <c r="C276" s="180"/>
      <c r="D276" s="180"/>
      <c r="E276" s="180"/>
      <c r="F276" s="180"/>
      <c r="G276" s="180"/>
      <c r="H276" s="180"/>
      <c r="I276" s="180"/>
      <c r="J276" s="180"/>
      <c r="K276" s="180"/>
      <c r="L276" s="180"/>
      <c r="M276" s="180"/>
      <c r="N276" s="180"/>
      <c r="O276" s="180"/>
      <c r="P276" s="180"/>
      <c r="Q276" s="180"/>
      <c r="AC276" s="16"/>
      <c r="AD276" s="16"/>
      <c r="AE276" s="16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89" t="str">
        <f t="shared" si="8"/>
        <v/>
      </c>
      <c r="BM276" s="8"/>
      <c r="BN276" s="8"/>
      <c r="CF276" t="s">
        <v>360</v>
      </c>
      <c r="CG276" t="s">
        <v>1353</v>
      </c>
    </row>
    <row r="277" spans="1:85" ht="13.5" customHeight="1">
      <c r="A277" s="153" t="s">
        <v>31</v>
      </c>
      <c r="B277" s="153"/>
      <c r="C277" s="153"/>
      <c r="D277" s="153"/>
      <c r="E277" s="153"/>
      <c r="F277" s="153"/>
      <c r="G277" s="153"/>
      <c r="H277" s="153"/>
      <c r="I277" s="153"/>
      <c r="J277" s="153"/>
      <c r="K277" s="153"/>
      <c r="L277" s="153"/>
      <c r="M277" s="153"/>
      <c r="N277" s="153"/>
      <c r="O277" s="156" t="str">
        <f>IF($B$20="選択してください","",$B$20)</f>
        <v/>
      </c>
      <c r="P277" s="157"/>
      <c r="Q277" s="157"/>
      <c r="R277" s="157"/>
      <c r="S277" s="157"/>
      <c r="T277" s="157"/>
      <c r="U277" s="157"/>
      <c r="V277" s="157"/>
      <c r="W277" s="157"/>
      <c r="X277" s="157"/>
      <c r="Y277" s="157"/>
      <c r="Z277" s="157"/>
      <c r="AA277" s="157"/>
      <c r="AB277" s="157"/>
      <c r="AC277" s="157"/>
      <c r="AD277" s="157"/>
      <c r="AE277" s="157"/>
      <c r="AF277" s="157"/>
      <c r="AG277" s="157"/>
      <c r="AH277" s="157"/>
      <c r="AI277" s="157"/>
      <c r="AJ277" s="157"/>
      <c r="AK277" s="157"/>
      <c r="AL277" s="157"/>
      <c r="AM277" s="157"/>
      <c r="AN277" s="18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89" t="str">
        <f t="shared" si="8"/>
        <v/>
      </c>
      <c r="BM277" s="8"/>
      <c r="BN277" s="8"/>
      <c r="CF277" t="s">
        <v>361</v>
      </c>
      <c r="CG277" t="s">
        <v>1354</v>
      </c>
    </row>
    <row r="278" spans="1:85" ht="13.5" customHeight="1" thickBot="1">
      <c r="A278" s="153"/>
      <c r="B278" s="153"/>
      <c r="C278" s="153"/>
      <c r="D278" s="153"/>
      <c r="E278" s="153"/>
      <c r="F278" s="153"/>
      <c r="G278" s="153"/>
      <c r="H278" s="153"/>
      <c r="I278" s="153"/>
      <c r="J278" s="153"/>
      <c r="K278" s="153"/>
      <c r="L278" s="153"/>
      <c r="M278" s="153"/>
      <c r="N278" s="153"/>
      <c r="O278" s="158"/>
      <c r="P278" s="159"/>
      <c r="Q278" s="159"/>
      <c r="R278" s="159"/>
      <c r="S278" s="159"/>
      <c r="T278" s="159"/>
      <c r="U278" s="159"/>
      <c r="V278" s="159"/>
      <c r="W278" s="159"/>
      <c r="X278" s="159"/>
      <c r="Y278" s="159"/>
      <c r="Z278" s="159"/>
      <c r="AA278" s="159"/>
      <c r="AB278" s="159"/>
      <c r="AC278" s="159"/>
      <c r="AD278" s="159"/>
      <c r="AE278" s="159"/>
      <c r="AF278" s="159"/>
      <c r="AG278" s="159"/>
      <c r="AH278" s="159"/>
      <c r="AI278" s="159"/>
      <c r="AJ278" s="159"/>
      <c r="AK278" s="159"/>
      <c r="AL278" s="159"/>
      <c r="AM278" s="159"/>
      <c r="AN278" s="184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89" t="str">
        <f t="shared" si="8"/>
        <v/>
      </c>
      <c r="BM278" s="8"/>
      <c r="BN278" s="8"/>
      <c r="CF278" t="s">
        <v>362</v>
      </c>
      <c r="CG278" t="s">
        <v>1355</v>
      </c>
    </row>
    <row r="279" spans="1:85" ht="13.5" customHeight="1">
      <c r="A279" s="153" t="s">
        <v>2045</v>
      </c>
      <c r="B279" s="153"/>
      <c r="C279" s="153"/>
      <c r="D279" s="153"/>
      <c r="E279" s="153"/>
      <c r="F279" s="153"/>
      <c r="G279" s="153"/>
      <c r="H279" s="153"/>
      <c r="I279" s="153"/>
      <c r="J279" s="153"/>
      <c r="K279" s="153"/>
      <c r="L279" s="153"/>
      <c r="M279" s="153"/>
      <c r="N279" s="153"/>
      <c r="O279" s="156" t="str">
        <f>IF($V$20="","",$V$20)</f>
        <v/>
      </c>
      <c r="P279" s="157"/>
      <c r="Q279" s="157"/>
      <c r="R279" s="157"/>
      <c r="S279" s="157"/>
      <c r="T279" s="157"/>
      <c r="U279" s="157"/>
      <c r="V279" s="157"/>
      <c r="W279" s="157"/>
      <c r="X279" s="157"/>
      <c r="Y279" s="157"/>
      <c r="Z279" s="157"/>
      <c r="AA279" s="157"/>
      <c r="AB279" s="157"/>
      <c r="AC279" s="157"/>
      <c r="AD279" s="157"/>
      <c r="AE279" s="157"/>
      <c r="AF279" s="157"/>
      <c r="AG279" s="157"/>
      <c r="AH279" s="157"/>
      <c r="AI279" s="157"/>
      <c r="AJ279" s="157"/>
      <c r="AK279" s="157"/>
      <c r="AL279" s="157"/>
      <c r="AM279" s="157"/>
      <c r="AN279" s="18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89" t="str">
        <f t="shared" si="8"/>
        <v/>
      </c>
      <c r="BH279" s="8"/>
      <c r="BI279" s="8"/>
      <c r="BJ279" s="8"/>
      <c r="BK279" s="8"/>
      <c r="BL279" s="8"/>
      <c r="BM279" s="8"/>
      <c r="BN279" s="8"/>
      <c r="CF279" t="s">
        <v>363</v>
      </c>
      <c r="CG279" t="s">
        <v>1356</v>
      </c>
    </row>
    <row r="280" spans="1:85" ht="13.5" customHeight="1" thickBot="1">
      <c r="A280" s="153"/>
      <c r="B280" s="153"/>
      <c r="C280" s="153"/>
      <c r="D280" s="153"/>
      <c r="E280" s="153"/>
      <c r="F280" s="153"/>
      <c r="G280" s="153"/>
      <c r="H280" s="153"/>
      <c r="I280" s="153"/>
      <c r="J280" s="153"/>
      <c r="K280" s="153"/>
      <c r="L280" s="153"/>
      <c r="M280" s="153"/>
      <c r="N280" s="153"/>
      <c r="O280" s="158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  <c r="AC280" s="159"/>
      <c r="AD280" s="159"/>
      <c r="AE280" s="159"/>
      <c r="AF280" s="159"/>
      <c r="AG280" s="159"/>
      <c r="AH280" s="159"/>
      <c r="AI280" s="159"/>
      <c r="AJ280" s="159"/>
      <c r="AK280" s="159"/>
      <c r="AL280" s="159"/>
      <c r="AM280" s="159"/>
      <c r="AN280" s="184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89" t="str">
        <f t="shared" si="8"/>
        <v/>
      </c>
      <c r="BH280" s="8"/>
      <c r="BI280" s="8"/>
      <c r="BJ280" s="8"/>
      <c r="BK280" s="8"/>
      <c r="BL280" s="8"/>
      <c r="BM280" s="8"/>
      <c r="BN280" s="8"/>
      <c r="CF280" t="s">
        <v>364</v>
      </c>
      <c r="CG280" t="s">
        <v>1357</v>
      </c>
    </row>
    <row r="281" spans="1:85" ht="13.5" customHeight="1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  <c r="AN281" s="85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89" t="str">
        <f t="shared" si="8"/>
        <v/>
      </c>
      <c r="BH281" s="8"/>
      <c r="BI281" s="8"/>
      <c r="BJ281" s="8"/>
      <c r="CF281" t="s">
        <v>365</v>
      </c>
      <c r="CG281" t="s">
        <v>1358</v>
      </c>
    </row>
    <row r="282" spans="1:85" ht="13.5" customHeight="1">
      <c r="A282" s="19"/>
      <c r="B282" s="18"/>
      <c r="C282" s="18"/>
      <c r="D282" s="18"/>
      <c r="E282" s="18"/>
      <c r="F282" s="18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89" t="str">
        <f t="shared" si="8"/>
        <v/>
      </c>
      <c r="BH282" s="8"/>
      <c r="BI282" s="8"/>
      <c r="BJ282" s="8"/>
      <c r="CF282" t="s">
        <v>366</v>
      </c>
      <c r="CG282" t="s">
        <v>1359</v>
      </c>
    </row>
    <row r="283" spans="1:85" ht="13.5" customHeight="1">
      <c r="A283" s="180" t="s">
        <v>1029</v>
      </c>
      <c r="B283" s="180"/>
      <c r="C283" s="180"/>
      <c r="D283" s="180"/>
      <c r="E283" s="180"/>
      <c r="F283" s="180"/>
      <c r="G283" s="180"/>
      <c r="H283" s="180"/>
      <c r="I283" s="180"/>
      <c r="J283" s="180"/>
      <c r="K283" s="180"/>
      <c r="L283" s="180"/>
      <c r="M283" s="180"/>
      <c r="N283" s="180"/>
      <c r="O283" s="180"/>
      <c r="P283" s="180"/>
      <c r="Q283" s="180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89" t="str">
        <f t="shared" si="8"/>
        <v/>
      </c>
      <c r="BH283" s="8"/>
      <c r="BI283" s="8"/>
      <c r="BJ283" s="8"/>
      <c r="CF283" t="s">
        <v>367</v>
      </c>
      <c r="CG283" t="s">
        <v>1360</v>
      </c>
    </row>
    <row r="284" spans="1:85" ht="13.5" customHeight="1" thickBot="1">
      <c r="A284" s="180"/>
      <c r="B284" s="180"/>
      <c r="C284" s="180"/>
      <c r="D284" s="180"/>
      <c r="E284" s="180"/>
      <c r="F284" s="180"/>
      <c r="G284" s="180"/>
      <c r="H284" s="180"/>
      <c r="I284" s="180"/>
      <c r="J284" s="180"/>
      <c r="K284" s="180"/>
      <c r="L284" s="180"/>
      <c r="M284" s="180"/>
      <c r="N284" s="180"/>
      <c r="O284" s="180"/>
      <c r="P284" s="180"/>
      <c r="Q284" s="180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89" t="str">
        <f t="shared" si="8"/>
        <v/>
      </c>
      <c r="BI284" s="7"/>
      <c r="CF284" t="s">
        <v>368</v>
      </c>
      <c r="CG284" t="s">
        <v>1361</v>
      </c>
    </row>
    <row r="285" spans="1:85" ht="13.5" customHeight="1">
      <c r="A285" s="153" t="s">
        <v>2046</v>
      </c>
      <c r="B285" s="153"/>
      <c r="C285" s="153"/>
      <c r="D285" s="153"/>
      <c r="E285" s="153"/>
      <c r="F285" s="153"/>
      <c r="G285" s="153"/>
      <c r="H285" s="156" t="str">
        <f>IF(B76="","",B76)</f>
        <v/>
      </c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  <c r="AA285" s="157"/>
      <c r="AB285" s="157"/>
      <c r="AC285" s="157"/>
      <c r="AD285" s="157"/>
      <c r="AE285" s="157"/>
      <c r="AF285" s="157"/>
      <c r="AG285" s="157"/>
      <c r="AH285" s="157"/>
      <c r="AI285" s="157"/>
      <c r="AJ285" s="18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89" t="str">
        <f t="shared" si="8"/>
        <v/>
      </c>
      <c r="BI285" s="7"/>
      <c r="CF285" t="s">
        <v>369</v>
      </c>
      <c r="CG285" t="s">
        <v>1362</v>
      </c>
    </row>
    <row r="286" spans="1:85" ht="13.5" customHeight="1" thickBot="1">
      <c r="A286" s="153"/>
      <c r="B286" s="153"/>
      <c r="C286" s="153"/>
      <c r="D286" s="153"/>
      <c r="E286" s="153"/>
      <c r="F286" s="153"/>
      <c r="G286" s="153"/>
      <c r="H286" s="158"/>
      <c r="I286" s="159"/>
      <c r="J286" s="159"/>
      <c r="K286" s="159"/>
      <c r="L286" s="159"/>
      <c r="M286" s="159"/>
      <c r="N286" s="159"/>
      <c r="O286" s="159"/>
      <c r="P286" s="159"/>
      <c r="Q286" s="159"/>
      <c r="R286" s="159"/>
      <c r="S286" s="159"/>
      <c r="T286" s="159"/>
      <c r="U286" s="159"/>
      <c r="V286" s="159"/>
      <c r="W286" s="159"/>
      <c r="X286" s="159"/>
      <c r="Y286" s="159"/>
      <c r="Z286" s="159"/>
      <c r="AA286" s="159"/>
      <c r="AB286" s="159"/>
      <c r="AC286" s="159"/>
      <c r="AD286" s="159"/>
      <c r="AE286" s="159"/>
      <c r="AF286" s="159"/>
      <c r="AG286" s="159"/>
      <c r="AH286" s="159"/>
      <c r="AI286" s="159"/>
      <c r="AJ286" s="184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89" t="str">
        <f t="shared" si="8"/>
        <v/>
      </c>
      <c r="BG286" s="8"/>
      <c r="BH286" s="8"/>
      <c r="BI286" s="8"/>
      <c r="BJ286" s="8"/>
      <c r="BK286" s="8"/>
      <c r="CF286" t="s">
        <v>370</v>
      </c>
      <c r="CG286" t="s">
        <v>1363</v>
      </c>
    </row>
    <row r="287" spans="1:85" ht="13.5" customHeight="1">
      <c r="A287" s="153" t="s">
        <v>1030</v>
      </c>
      <c r="B287" s="153"/>
      <c r="C287" s="153"/>
      <c r="D287" s="153"/>
      <c r="E287" s="153"/>
      <c r="F287" s="153"/>
      <c r="G287" s="153"/>
      <c r="H287" s="156" t="str">
        <f>IF(OR($V$20="",AK81=""),"",$V$20&amp;"　"&amp;AK81)</f>
        <v/>
      </c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  <c r="W287" s="157"/>
      <c r="X287" s="157"/>
      <c r="Y287" s="157"/>
      <c r="Z287" s="157"/>
      <c r="AA287" s="157"/>
      <c r="AB287" s="157"/>
      <c r="AC287" s="157"/>
      <c r="AD287" s="157"/>
      <c r="AE287" s="157"/>
      <c r="AF287" s="157"/>
      <c r="AG287" s="157"/>
      <c r="AH287" s="157"/>
      <c r="AI287" s="157"/>
      <c r="AJ287" s="181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89" t="str">
        <f t="shared" si="8"/>
        <v/>
      </c>
      <c r="BG287" s="8"/>
      <c r="BH287" s="8"/>
      <c r="BI287" s="8"/>
      <c r="BJ287" s="8"/>
      <c r="BK287" s="8"/>
      <c r="CF287" t="s">
        <v>371</v>
      </c>
      <c r="CG287" t="s">
        <v>1364</v>
      </c>
    </row>
    <row r="288" spans="1:85" ht="13.5" customHeight="1" thickBot="1">
      <c r="A288" s="153"/>
      <c r="B288" s="153"/>
      <c r="C288" s="153"/>
      <c r="D288" s="153"/>
      <c r="E288" s="153"/>
      <c r="F288" s="153"/>
      <c r="G288" s="153"/>
      <c r="H288" s="158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  <c r="AA288" s="159"/>
      <c r="AB288" s="159"/>
      <c r="AC288" s="159"/>
      <c r="AD288" s="159"/>
      <c r="AE288" s="159"/>
      <c r="AF288" s="159"/>
      <c r="AG288" s="159"/>
      <c r="AH288" s="159"/>
      <c r="AI288" s="159"/>
      <c r="AJ288" s="184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17"/>
      <c r="AX288" s="2"/>
      <c r="AY288" s="2"/>
      <c r="AZ288" s="2"/>
      <c r="BA288" s="2"/>
      <c r="BB288" s="89" t="str">
        <f t="shared" si="8"/>
        <v/>
      </c>
      <c r="BG288" s="8"/>
      <c r="BH288" s="8"/>
      <c r="BI288" s="8"/>
      <c r="BJ288" s="8"/>
      <c r="BK288" s="8"/>
      <c r="CF288" t="s">
        <v>372</v>
      </c>
      <c r="CG288" t="s">
        <v>1365</v>
      </c>
    </row>
    <row r="289" spans="1:85" ht="13.5" customHeight="1">
      <c r="A289" s="81"/>
      <c r="B289" s="81"/>
      <c r="C289" s="81"/>
      <c r="D289" s="81"/>
      <c r="E289" s="81"/>
      <c r="F289" s="81"/>
      <c r="G289" s="81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17"/>
      <c r="AX289" s="2"/>
      <c r="AY289" s="2"/>
      <c r="AZ289" s="2"/>
      <c r="BA289" s="2"/>
      <c r="BB289" s="89" t="str">
        <f t="shared" si="8"/>
        <v/>
      </c>
      <c r="BG289" s="8"/>
      <c r="BH289" s="8"/>
      <c r="BI289" s="8"/>
      <c r="BJ289" s="8"/>
      <c r="BK289" s="8"/>
      <c r="CF289" t="s">
        <v>373</v>
      </c>
      <c r="CG289" t="s">
        <v>1366</v>
      </c>
    </row>
    <row r="290" spans="1:85" ht="13.5" customHeight="1">
      <c r="A290" s="85"/>
      <c r="B290" s="85"/>
      <c r="C290" s="85"/>
      <c r="D290" s="85"/>
      <c r="E290" s="85"/>
      <c r="F290" s="85"/>
      <c r="G290" s="85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17"/>
      <c r="AB290" s="17"/>
      <c r="AC290" s="17"/>
      <c r="AD290" s="17"/>
      <c r="AE290" s="17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89" t="str">
        <f t="shared" si="8"/>
        <v/>
      </c>
      <c r="BG290" s="8"/>
      <c r="BH290" s="8"/>
      <c r="BI290" s="8"/>
      <c r="BJ290" s="8"/>
      <c r="BK290" s="8"/>
      <c r="CF290" t="s">
        <v>374</v>
      </c>
      <c r="CG290" t="s">
        <v>1367</v>
      </c>
    </row>
    <row r="291" spans="1:85" ht="13.5" customHeight="1" thickBot="1">
      <c r="B291" s="16"/>
      <c r="C291" s="16"/>
      <c r="D291" s="16"/>
      <c r="E291" s="16"/>
      <c r="F291" s="16"/>
      <c r="G291" s="16"/>
      <c r="I291" s="16"/>
      <c r="J291" s="124" t="s">
        <v>1033</v>
      </c>
      <c r="K291" s="124"/>
      <c r="L291" s="124"/>
      <c r="M291" s="124"/>
      <c r="N291" s="124"/>
      <c r="O291" s="124"/>
      <c r="P291" s="124"/>
      <c r="Q291" s="124"/>
      <c r="R291" s="124" t="s">
        <v>1046</v>
      </c>
      <c r="S291" s="124"/>
      <c r="T291" s="124"/>
      <c r="U291" s="124"/>
      <c r="V291" s="124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6"/>
      <c r="AT291" s="16"/>
      <c r="AU291" s="16"/>
      <c r="AV291" s="16"/>
      <c r="AW291" s="16"/>
      <c r="AX291" s="16"/>
      <c r="AY291" s="16"/>
      <c r="AZ291" s="16"/>
      <c r="BA291" s="1"/>
      <c r="BB291" s="89" t="str">
        <f t="shared" si="8"/>
        <v/>
      </c>
      <c r="BG291" s="8"/>
      <c r="BH291" s="8"/>
      <c r="BI291" s="8"/>
      <c r="BJ291" s="8"/>
      <c r="BK291" s="8"/>
      <c r="CF291" t="s">
        <v>375</v>
      </c>
      <c r="CG291" t="s">
        <v>1368</v>
      </c>
    </row>
    <row r="292" spans="1:85" ht="13.5" customHeight="1">
      <c r="A292" s="194" t="s">
        <v>2043</v>
      </c>
      <c r="B292" s="195"/>
      <c r="C292" s="195"/>
      <c r="D292" s="195"/>
      <c r="E292" s="195"/>
      <c r="F292" s="195"/>
      <c r="G292" s="195"/>
      <c r="H292" s="195"/>
      <c r="I292" s="196"/>
      <c r="J292" s="160" t="str">
        <f>IF(L292="","",IF(BE85=TRUE,"(",""))</f>
        <v/>
      </c>
      <c r="K292" s="161"/>
      <c r="L292" s="157" t="str">
        <f>IF(OR(H87="",H88="",M87="",M88="",Y87="",Y88="",B20="選択してください"),"",BS80)</f>
        <v/>
      </c>
      <c r="M292" s="157"/>
      <c r="N292" s="157"/>
      <c r="O292" s="157"/>
      <c r="P292" s="164" t="str">
        <f>IF(L292="","",IF(BE85=TRUE,")",""))</f>
        <v/>
      </c>
      <c r="Q292" s="165"/>
      <c r="R292" s="147" t="s">
        <v>1051</v>
      </c>
      <c r="S292" s="148"/>
      <c r="T292" s="148"/>
      <c r="U292" s="148"/>
      <c r="V292" s="149"/>
      <c r="W292" s="16"/>
      <c r="X292" s="16"/>
      <c r="Y292" s="200" t="s">
        <v>1038</v>
      </c>
      <c r="Z292" s="189"/>
      <c r="AA292" s="189"/>
      <c r="AB292" s="189"/>
      <c r="AC292" s="189"/>
      <c r="AD292" s="189"/>
      <c r="AE292" s="189"/>
      <c r="AF292" s="189"/>
      <c r="AG292" s="189"/>
      <c r="AH292" s="201"/>
      <c r="AI292" s="203" t="str">
        <f>IF(AC81="","",AC81)</f>
        <v/>
      </c>
      <c r="AJ292" s="204"/>
      <c r="AK292" s="204"/>
      <c r="AL292" s="204"/>
      <c r="AM292" s="204"/>
      <c r="AN292" s="204"/>
      <c r="AO292" s="204"/>
      <c r="AP292" s="204"/>
      <c r="AQ292" s="205"/>
      <c r="AR292" s="281" t="s">
        <v>1053</v>
      </c>
      <c r="AS292" s="282"/>
      <c r="AT292" s="282"/>
      <c r="AU292" s="109"/>
      <c r="AV292" s="109"/>
      <c r="AW292" s="109"/>
      <c r="AY292" s="30"/>
      <c r="AZ292" s="30"/>
      <c r="BA292" s="85"/>
      <c r="BB292" s="89" t="str">
        <f t="shared" si="8"/>
        <v/>
      </c>
      <c r="BG292" s="8"/>
      <c r="BH292" s="8"/>
      <c r="BI292" s="8"/>
      <c r="BJ292" s="8"/>
      <c r="BK292" s="8"/>
      <c r="CF292" t="s">
        <v>376</v>
      </c>
      <c r="CG292" t="s">
        <v>1369</v>
      </c>
    </row>
    <row r="293" spans="1:85" ht="13.5" customHeight="1" thickBot="1">
      <c r="A293" s="197"/>
      <c r="B293" s="198"/>
      <c r="C293" s="198"/>
      <c r="D293" s="198"/>
      <c r="E293" s="198"/>
      <c r="F293" s="198"/>
      <c r="G293" s="198"/>
      <c r="H293" s="198"/>
      <c r="I293" s="199"/>
      <c r="J293" s="162"/>
      <c r="K293" s="163"/>
      <c r="L293" s="159"/>
      <c r="M293" s="159"/>
      <c r="N293" s="159"/>
      <c r="O293" s="159"/>
      <c r="P293" s="166"/>
      <c r="Q293" s="167"/>
      <c r="R293" s="150"/>
      <c r="S293" s="151"/>
      <c r="T293" s="151"/>
      <c r="U293" s="151"/>
      <c r="V293" s="152"/>
      <c r="W293" s="1"/>
      <c r="X293" s="1"/>
      <c r="Y293" s="191"/>
      <c r="Z293" s="192"/>
      <c r="AA293" s="192"/>
      <c r="AB293" s="192"/>
      <c r="AC293" s="192"/>
      <c r="AD293" s="192"/>
      <c r="AE293" s="192"/>
      <c r="AF293" s="192"/>
      <c r="AG293" s="192"/>
      <c r="AH293" s="202"/>
      <c r="AI293" s="206"/>
      <c r="AJ293" s="207"/>
      <c r="AK293" s="207"/>
      <c r="AL293" s="207"/>
      <c r="AM293" s="207"/>
      <c r="AN293" s="207"/>
      <c r="AO293" s="207"/>
      <c r="AP293" s="207"/>
      <c r="AQ293" s="208"/>
      <c r="AR293" s="281"/>
      <c r="AS293" s="282"/>
      <c r="AT293" s="282"/>
      <c r="AU293" s="109"/>
      <c r="AV293" s="109"/>
      <c r="AW293" s="109"/>
      <c r="AY293" s="30"/>
      <c r="AZ293" s="30"/>
      <c r="BA293" s="85"/>
      <c r="BB293" s="89" t="str">
        <f t="shared" si="8"/>
        <v/>
      </c>
      <c r="BG293" s="8"/>
      <c r="BH293" s="8"/>
      <c r="BI293" s="8"/>
      <c r="BJ293" s="8"/>
      <c r="BK293" s="8"/>
      <c r="CF293" t="s">
        <v>377</v>
      </c>
      <c r="CG293" t="s">
        <v>1370</v>
      </c>
    </row>
    <row r="294" spans="1:85" ht="13.5" customHeight="1">
      <c r="A294" s="123"/>
      <c r="B294" s="123"/>
      <c r="C294" s="123"/>
      <c r="D294" s="123"/>
      <c r="E294" s="123"/>
      <c r="F294" s="123"/>
      <c r="G294" s="123"/>
      <c r="H294" s="123"/>
      <c r="I294" s="123"/>
      <c r="J294" s="31"/>
      <c r="K294" s="31"/>
      <c r="L294" s="122"/>
      <c r="M294" s="122"/>
      <c r="N294" s="122"/>
      <c r="O294" s="122"/>
      <c r="P294" s="30"/>
      <c r="Q294" s="30"/>
      <c r="R294" s="121"/>
      <c r="S294" s="121"/>
      <c r="T294" s="121"/>
      <c r="U294" s="121"/>
      <c r="V294" s="121"/>
      <c r="W294" s="1"/>
      <c r="X294" s="1"/>
      <c r="Y294" s="200" t="s">
        <v>2049</v>
      </c>
      <c r="Z294" s="189"/>
      <c r="AA294" s="189"/>
      <c r="AB294" s="189"/>
      <c r="AC294" s="189"/>
      <c r="AD294" s="189"/>
      <c r="AE294" s="189"/>
      <c r="AF294" s="189"/>
      <c r="AG294" s="189"/>
      <c r="AH294" s="201"/>
      <c r="AI294" s="203" t="str">
        <f>IF($W$26="","",$W$26)</f>
        <v/>
      </c>
      <c r="AJ294" s="204"/>
      <c r="AK294" s="204"/>
      <c r="AL294" s="204"/>
      <c r="AM294" s="204"/>
      <c r="AN294" s="204"/>
      <c r="AO294" s="204"/>
      <c r="AP294" s="204"/>
      <c r="AQ294" s="205"/>
      <c r="AR294" s="281" t="s">
        <v>2050</v>
      </c>
      <c r="AS294" s="282"/>
      <c r="AT294" s="282"/>
      <c r="AU294" s="109"/>
      <c r="AV294" s="109"/>
      <c r="AW294" s="109"/>
      <c r="AY294" s="30"/>
      <c r="AZ294" s="30"/>
      <c r="BA294" s="122"/>
      <c r="BB294" s="89" t="str">
        <f t="shared" si="8"/>
        <v/>
      </c>
      <c r="BG294" s="8"/>
      <c r="BH294" s="8"/>
      <c r="BI294" s="8"/>
      <c r="BJ294" s="8"/>
      <c r="BK294" s="8"/>
      <c r="CF294" t="s">
        <v>378</v>
      </c>
      <c r="CG294" t="s">
        <v>1371</v>
      </c>
    </row>
    <row r="295" spans="1:85" ht="13.5" customHeight="1" thickBot="1">
      <c r="A295" s="123"/>
      <c r="B295" s="123"/>
      <c r="C295" s="123"/>
      <c r="D295" s="123"/>
      <c r="E295" s="123"/>
      <c r="F295" s="123"/>
      <c r="G295" s="123"/>
      <c r="H295" s="123"/>
      <c r="I295" s="123"/>
      <c r="J295" s="31"/>
      <c r="K295" s="31"/>
      <c r="L295" s="122"/>
      <c r="M295" s="122"/>
      <c r="N295" s="122"/>
      <c r="O295" s="122"/>
      <c r="P295" s="30"/>
      <c r="Q295" s="30"/>
      <c r="R295" s="121"/>
      <c r="S295" s="121"/>
      <c r="T295" s="121"/>
      <c r="U295" s="121"/>
      <c r="V295" s="121"/>
      <c r="W295" s="1"/>
      <c r="X295" s="1"/>
      <c r="Y295" s="191"/>
      <c r="Z295" s="192"/>
      <c r="AA295" s="192"/>
      <c r="AB295" s="192"/>
      <c r="AC295" s="192"/>
      <c r="AD295" s="192"/>
      <c r="AE295" s="192"/>
      <c r="AF295" s="192"/>
      <c r="AG295" s="192"/>
      <c r="AH295" s="202"/>
      <c r="AI295" s="206"/>
      <c r="AJ295" s="207"/>
      <c r="AK295" s="207"/>
      <c r="AL295" s="207"/>
      <c r="AM295" s="207"/>
      <c r="AN295" s="207"/>
      <c r="AO295" s="207"/>
      <c r="AP295" s="207"/>
      <c r="AQ295" s="208"/>
      <c r="AR295" s="281"/>
      <c r="AS295" s="282"/>
      <c r="AT295" s="282"/>
      <c r="AU295" s="109"/>
      <c r="AV295" s="109"/>
      <c r="AW295" s="109"/>
      <c r="AY295" s="30"/>
      <c r="AZ295" s="30"/>
      <c r="BA295" s="122"/>
      <c r="BB295" s="89" t="str">
        <f t="shared" si="8"/>
        <v/>
      </c>
      <c r="BG295" s="8"/>
      <c r="BH295" s="8"/>
      <c r="BI295" s="8"/>
      <c r="BJ295" s="8"/>
      <c r="BK295" s="8"/>
      <c r="CF295" t="s">
        <v>379</v>
      </c>
      <c r="CG295" t="s">
        <v>1372</v>
      </c>
    </row>
    <row r="296" spans="1:85" ht="13.5" customHeight="1">
      <c r="A296" s="87"/>
      <c r="B296" s="87"/>
      <c r="C296" s="87"/>
      <c r="D296" s="87"/>
      <c r="E296" s="87"/>
      <c r="F296" s="87"/>
      <c r="G296" s="87"/>
      <c r="H296" s="87"/>
      <c r="I296" s="87"/>
      <c r="J296" s="31"/>
      <c r="K296" s="31"/>
      <c r="L296" s="85"/>
      <c r="M296" s="85"/>
      <c r="N296" s="85"/>
      <c r="O296" s="85"/>
      <c r="P296" s="30"/>
      <c r="Q296" s="30"/>
      <c r="R296" s="86"/>
      <c r="S296" s="86"/>
      <c r="T296" s="86"/>
      <c r="U296" s="86"/>
      <c r="V296" s="86"/>
      <c r="W296" s="1"/>
      <c r="X296" s="1"/>
      <c r="Y296" s="186" t="s">
        <v>1031</v>
      </c>
      <c r="Z296" s="187"/>
      <c r="AA296" s="187"/>
      <c r="AB296" s="187"/>
      <c r="AC296" s="187"/>
      <c r="AD296" s="187"/>
      <c r="AE296" s="187"/>
      <c r="AF296" s="187"/>
      <c r="AG296" s="187"/>
      <c r="AH296" s="87"/>
      <c r="AI296" s="85"/>
      <c r="AJ296" s="85"/>
      <c r="AK296" s="85"/>
      <c r="AL296" s="85"/>
      <c r="AM296" s="85"/>
      <c r="AN296" s="85"/>
      <c r="AO296" s="85"/>
      <c r="AP296" s="85"/>
      <c r="AQ296" s="85"/>
      <c r="AR296" s="101"/>
      <c r="AS296" s="86"/>
      <c r="AT296" s="86"/>
      <c r="AU296" s="86"/>
      <c r="AV296" s="86"/>
      <c r="AW296" s="86"/>
      <c r="AY296" s="30"/>
      <c r="AZ296" s="30"/>
      <c r="BA296" s="85"/>
      <c r="BB296" s="89" t="str">
        <f t="shared" si="8"/>
        <v/>
      </c>
      <c r="BG296" s="8"/>
      <c r="BH296" s="8"/>
      <c r="BI296" s="8"/>
      <c r="BJ296" s="8"/>
      <c r="BK296" s="8"/>
      <c r="CF296" t="s">
        <v>380</v>
      </c>
      <c r="CG296" t="s">
        <v>1373</v>
      </c>
    </row>
    <row r="297" spans="1:85" ht="13.5" customHeight="1" thickBot="1">
      <c r="A297" s="30"/>
      <c r="B297" s="30"/>
      <c r="C297" s="30"/>
      <c r="D297" s="30"/>
      <c r="E297" s="30"/>
      <c r="F297" s="30"/>
      <c r="G297" s="30"/>
      <c r="H297" s="30"/>
      <c r="I297" s="30"/>
      <c r="J297" s="31"/>
      <c r="K297" s="31"/>
      <c r="L297" s="31"/>
      <c r="M297" s="31"/>
      <c r="N297" s="31"/>
      <c r="O297" s="31"/>
      <c r="P297" s="31"/>
      <c r="Q297" s="31"/>
      <c r="R297" s="85"/>
      <c r="S297" s="85"/>
      <c r="T297" s="85"/>
      <c r="U297" s="85"/>
      <c r="V297" s="85"/>
      <c r="W297" s="1"/>
      <c r="X297" s="1"/>
      <c r="Y297" s="187"/>
      <c r="Z297" s="187"/>
      <c r="AA297" s="187"/>
      <c r="AB297" s="187"/>
      <c r="AC297" s="187"/>
      <c r="AD297" s="187"/>
      <c r="AE297" s="187"/>
      <c r="AF297" s="187"/>
      <c r="AG297" s="187"/>
      <c r="AH297" s="85"/>
      <c r="AI297" s="89"/>
      <c r="AJ297" s="89"/>
      <c r="AK297" s="89"/>
      <c r="AL297" s="89"/>
      <c r="AM297" s="89"/>
      <c r="AN297" s="89"/>
      <c r="AO297" s="89"/>
      <c r="AP297" s="89"/>
      <c r="AQ297" s="89"/>
      <c r="AR297" s="75"/>
      <c r="AS297" s="85"/>
      <c r="AT297" s="85"/>
      <c r="AU297" s="85"/>
      <c r="AV297" s="85"/>
      <c r="AW297" s="85"/>
      <c r="AX297" s="85"/>
      <c r="AY297" s="85"/>
      <c r="AZ297" s="85"/>
      <c r="BA297" s="85"/>
      <c r="BB297" s="89" t="str">
        <f t="shared" si="8"/>
        <v/>
      </c>
      <c r="BG297" s="8"/>
      <c r="BH297" s="8"/>
      <c r="BI297" s="8"/>
      <c r="BJ297" s="8"/>
      <c r="BK297" s="8"/>
      <c r="CF297" t="s">
        <v>381</v>
      </c>
      <c r="CG297" t="s">
        <v>1374</v>
      </c>
    </row>
    <row r="298" spans="1:85" ht="13.5" customHeight="1">
      <c r="A298" s="153" t="s">
        <v>1031</v>
      </c>
      <c r="B298" s="154"/>
      <c r="C298" s="154"/>
      <c r="D298" s="154"/>
      <c r="E298" s="154"/>
      <c r="F298" s="154"/>
      <c r="G298" s="154"/>
      <c r="H298" s="154"/>
      <c r="I298" s="154"/>
      <c r="J298" s="1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6"/>
      <c r="Y298" s="200" t="s">
        <v>1039</v>
      </c>
      <c r="Z298" s="189"/>
      <c r="AA298" s="189"/>
      <c r="AB298" s="189"/>
      <c r="AC298" s="189"/>
      <c r="AD298" s="189"/>
      <c r="AE298" s="189"/>
      <c r="AF298" s="189"/>
      <c r="AG298" s="189"/>
      <c r="AH298" s="201"/>
      <c r="AI298" s="156" t="str">
        <f>IF(OR(H81="",L81="",O81=""),"",H81)</f>
        <v/>
      </c>
      <c r="AJ298" s="157"/>
      <c r="AK298" s="157"/>
      <c r="AL298" s="157"/>
      <c r="AM298" s="157" t="s">
        <v>1043</v>
      </c>
      <c r="AN298" s="157" t="str">
        <f>IF(OR(H81="",L81="",O81=""),"",L81)</f>
        <v/>
      </c>
      <c r="AO298" s="157"/>
      <c r="AP298" s="157"/>
      <c r="AQ298" s="157" t="s">
        <v>1043</v>
      </c>
      <c r="AR298" s="157" t="str">
        <f>IF(OR(H81="",L81="",O81=""),"",O81)</f>
        <v/>
      </c>
      <c r="AS298" s="157"/>
      <c r="AT298" s="181"/>
      <c r="AU298" s="1"/>
      <c r="AV298" s="1"/>
      <c r="AW298" s="1"/>
      <c r="AX298" s="1"/>
      <c r="AY298" s="1"/>
      <c r="AZ298" s="1"/>
      <c r="BA298" s="1"/>
      <c r="BB298" s="89" t="str">
        <f t="shared" si="8"/>
        <v/>
      </c>
      <c r="BG298" s="8"/>
      <c r="BH298" s="8"/>
      <c r="BI298" s="8"/>
      <c r="BJ298" s="8"/>
      <c r="BK298" s="8"/>
      <c r="CF298" t="s">
        <v>382</v>
      </c>
      <c r="CG298" t="s">
        <v>1375</v>
      </c>
    </row>
    <row r="299" spans="1:85" ht="13.5" customHeight="1" thickBot="1">
      <c r="A299" s="154"/>
      <c r="B299" s="154"/>
      <c r="C299" s="154"/>
      <c r="D299" s="154"/>
      <c r="E299" s="154"/>
      <c r="F299" s="154"/>
      <c r="G299" s="154"/>
      <c r="H299" s="154"/>
      <c r="I299" s="154"/>
      <c r="J299" s="124" t="s">
        <v>1033</v>
      </c>
      <c r="K299" s="124"/>
      <c r="L299" s="124"/>
      <c r="M299" s="124"/>
      <c r="N299" s="124"/>
      <c r="O299" s="124"/>
      <c r="P299" s="124"/>
      <c r="Q299" s="124"/>
      <c r="R299" s="124" t="s">
        <v>1046</v>
      </c>
      <c r="S299" s="124"/>
      <c r="T299" s="124"/>
      <c r="U299" s="124"/>
      <c r="V299" s="124"/>
      <c r="W299" s="1"/>
      <c r="X299" s="16"/>
      <c r="Y299" s="191"/>
      <c r="Z299" s="192"/>
      <c r="AA299" s="192"/>
      <c r="AB299" s="192"/>
      <c r="AC299" s="192"/>
      <c r="AD299" s="192"/>
      <c r="AE299" s="192"/>
      <c r="AF299" s="192"/>
      <c r="AG299" s="192"/>
      <c r="AH299" s="202"/>
      <c r="AI299" s="158"/>
      <c r="AJ299" s="159"/>
      <c r="AK299" s="159"/>
      <c r="AL299" s="159"/>
      <c r="AM299" s="159"/>
      <c r="AN299" s="159"/>
      <c r="AO299" s="159"/>
      <c r="AP299" s="159"/>
      <c r="AQ299" s="159"/>
      <c r="AR299" s="159"/>
      <c r="AS299" s="159"/>
      <c r="AT299" s="184"/>
      <c r="AU299" s="1"/>
      <c r="AV299" s="1"/>
      <c r="AW299" s="1"/>
      <c r="AX299" s="1"/>
      <c r="AY299" s="1"/>
      <c r="AZ299" s="1"/>
      <c r="BA299" s="1"/>
      <c r="BB299" s="89" t="str">
        <f t="shared" si="8"/>
        <v/>
      </c>
      <c r="BG299" s="8"/>
      <c r="BH299" s="8"/>
      <c r="BI299" s="8"/>
      <c r="BJ299" s="8"/>
      <c r="BK299" s="8"/>
      <c r="CF299" t="s">
        <v>383</v>
      </c>
      <c r="CG299" t="s">
        <v>1376</v>
      </c>
    </row>
    <row r="300" spans="1:85" ht="13.5" customHeight="1">
      <c r="A300" s="135" t="s">
        <v>1034</v>
      </c>
      <c r="B300" s="136"/>
      <c r="C300" s="136"/>
      <c r="D300" s="136"/>
      <c r="E300" s="136"/>
      <c r="F300" s="136"/>
      <c r="G300" s="136"/>
      <c r="H300" s="136"/>
      <c r="I300" s="137"/>
      <c r="J300" s="160" t="str">
        <f>IF(L300="","",IF(BE83=TRUE,"(",""))</f>
        <v/>
      </c>
      <c r="K300" s="161"/>
      <c r="L300" s="157" t="str">
        <f>IF(OR(H87="",M87="",R87=""),"",BL78)</f>
        <v/>
      </c>
      <c r="M300" s="157"/>
      <c r="N300" s="157"/>
      <c r="O300" s="157"/>
      <c r="P300" s="164" t="str">
        <f>IF(L300="","",IF(BE83=TRUE,")",""))</f>
        <v/>
      </c>
      <c r="Q300" s="165"/>
      <c r="R300" s="147" t="s">
        <v>1051</v>
      </c>
      <c r="S300" s="148"/>
      <c r="T300" s="148"/>
      <c r="U300" s="148"/>
      <c r="V300" s="149"/>
      <c r="W300" s="1"/>
      <c r="X300" s="16"/>
      <c r="Y300" s="200" t="s">
        <v>1040</v>
      </c>
      <c r="Z300" s="189"/>
      <c r="AA300" s="189"/>
      <c r="AB300" s="189"/>
      <c r="AC300" s="189"/>
      <c r="AD300" s="189"/>
      <c r="AE300" s="189"/>
      <c r="AF300" s="189"/>
      <c r="AG300" s="189"/>
      <c r="AH300" s="190"/>
      <c r="AI300" s="182" t="str">
        <f>IF(OR(R81="",U81=""),"",R81)</f>
        <v/>
      </c>
      <c r="AJ300" s="124"/>
      <c r="AK300" s="124" t="s">
        <v>1045</v>
      </c>
      <c r="AL300" s="124" t="str">
        <f>IF(OR(R81="",U81=""),"",U81)</f>
        <v/>
      </c>
      <c r="AM300" s="124"/>
      <c r="AN300" s="157" t="s">
        <v>1044</v>
      </c>
      <c r="AO300" s="157"/>
      <c r="AP300" s="157" t="str">
        <f>IF(OR(X81="",AA81=""),"",X81)</f>
        <v/>
      </c>
      <c r="AQ300" s="157"/>
      <c r="AR300" s="157" t="s">
        <v>1045</v>
      </c>
      <c r="AS300" s="157" t="str">
        <f>IF(OR(X81="",AA81=""),"",AA81)</f>
        <v/>
      </c>
      <c r="AT300" s="181"/>
      <c r="AV300" s="85"/>
      <c r="AW300" s="1"/>
      <c r="AX300" s="1"/>
      <c r="AY300" s="1"/>
      <c r="AZ300" s="1"/>
      <c r="BA300" s="1"/>
      <c r="BB300" s="89" t="str">
        <f t="shared" si="8"/>
        <v/>
      </c>
      <c r="BG300" s="8"/>
      <c r="BH300" s="8"/>
      <c r="BI300" s="8"/>
      <c r="BJ300" s="8"/>
      <c r="BK300" s="8"/>
      <c r="CF300" t="s">
        <v>384</v>
      </c>
      <c r="CG300" t="s">
        <v>1377</v>
      </c>
    </row>
    <row r="301" spans="1:85" ht="13.5" customHeight="1" thickBot="1">
      <c r="A301" s="138"/>
      <c r="B301" s="139"/>
      <c r="C301" s="139"/>
      <c r="D301" s="139"/>
      <c r="E301" s="139"/>
      <c r="F301" s="139"/>
      <c r="G301" s="139"/>
      <c r="H301" s="139"/>
      <c r="I301" s="140"/>
      <c r="J301" s="162"/>
      <c r="K301" s="163"/>
      <c r="L301" s="159"/>
      <c r="M301" s="159"/>
      <c r="N301" s="159"/>
      <c r="O301" s="159"/>
      <c r="P301" s="166"/>
      <c r="Q301" s="167"/>
      <c r="R301" s="150"/>
      <c r="S301" s="151"/>
      <c r="T301" s="151"/>
      <c r="U301" s="151"/>
      <c r="V301" s="152"/>
      <c r="X301" s="8"/>
      <c r="Y301" s="191"/>
      <c r="Z301" s="192"/>
      <c r="AA301" s="192"/>
      <c r="AB301" s="192"/>
      <c r="AC301" s="192"/>
      <c r="AD301" s="192"/>
      <c r="AE301" s="192"/>
      <c r="AF301" s="192"/>
      <c r="AG301" s="192"/>
      <c r="AH301" s="193"/>
      <c r="AI301" s="182"/>
      <c r="AJ301" s="124"/>
      <c r="AK301" s="124"/>
      <c r="AL301" s="124"/>
      <c r="AM301" s="124"/>
      <c r="AN301" s="159"/>
      <c r="AO301" s="159"/>
      <c r="AP301" s="124"/>
      <c r="AQ301" s="159"/>
      <c r="AR301" s="159"/>
      <c r="AS301" s="159"/>
      <c r="AT301" s="184"/>
      <c r="AV301" s="85"/>
      <c r="BB301" s="89" t="str">
        <f t="shared" si="8"/>
        <v/>
      </c>
      <c r="BG301" s="8"/>
      <c r="BH301" s="8"/>
      <c r="BI301" s="8"/>
      <c r="BJ301" s="8"/>
      <c r="BK301" s="8"/>
      <c r="CF301" t="s">
        <v>385</v>
      </c>
      <c r="CG301" t="s">
        <v>1378</v>
      </c>
    </row>
    <row r="302" spans="1:85" ht="13.5" customHeight="1">
      <c r="A302" s="135" t="s">
        <v>1035</v>
      </c>
      <c r="B302" s="136"/>
      <c r="C302" s="136"/>
      <c r="D302" s="136"/>
      <c r="E302" s="136"/>
      <c r="F302" s="136"/>
      <c r="G302" s="136"/>
      <c r="H302" s="136"/>
      <c r="I302" s="137"/>
      <c r="J302" s="160" t="str">
        <f>IF(L302="","",IF(BE83=TRUE,"(",""))</f>
        <v/>
      </c>
      <c r="K302" s="161"/>
      <c r="L302" s="157" t="str">
        <f>IF(OR(H87="",M87="",R87=""),"",BS78)</f>
        <v/>
      </c>
      <c r="M302" s="157"/>
      <c r="N302" s="157"/>
      <c r="O302" s="157"/>
      <c r="P302" s="164" t="str">
        <f>IF(L302="","",IF(BE83=TRUE,")",""))</f>
        <v/>
      </c>
      <c r="Q302" s="165"/>
      <c r="R302" s="147" t="s">
        <v>1051</v>
      </c>
      <c r="S302" s="148"/>
      <c r="T302" s="148"/>
      <c r="U302" s="148"/>
      <c r="V302" s="149"/>
      <c r="X302" s="8"/>
      <c r="Y302" s="155" t="s">
        <v>1041</v>
      </c>
      <c r="Z302" s="155"/>
      <c r="AA302" s="155"/>
      <c r="AB302" s="155"/>
      <c r="AC302" s="155"/>
      <c r="AD302" s="155"/>
      <c r="AE302" s="155"/>
      <c r="AF302" s="155"/>
      <c r="AG302" s="155"/>
      <c r="AH302" s="155"/>
      <c r="AI302" s="156" t="str">
        <f>IF(OR(H87="",M87=""),"",IF(H87=M87,"検出下限値と定量下限値が同じ値です。",IF(H87&lt;M87,M87,"検出下限値と定量下限値が逆に入力されています。")))</f>
        <v/>
      </c>
      <c r="AJ302" s="157"/>
      <c r="AK302" s="157"/>
      <c r="AL302" s="157"/>
      <c r="AM302" s="157"/>
      <c r="AN302" s="157"/>
      <c r="AO302" s="157"/>
      <c r="AP302" s="181"/>
      <c r="AQ302" s="168" t="s">
        <v>1051</v>
      </c>
      <c r="AR302" s="169"/>
      <c r="AS302" s="169"/>
      <c r="AT302" s="169"/>
      <c r="BB302" s="89" t="str">
        <f t="shared" si="8"/>
        <v/>
      </c>
      <c r="CF302" t="s">
        <v>386</v>
      </c>
      <c r="CG302" t="s">
        <v>1379</v>
      </c>
    </row>
    <row r="303" spans="1:85" ht="13.5" customHeight="1" thickBot="1">
      <c r="A303" s="138"/>
      <c r="B303" s="139"/>
      <c r="C303" s="139"/>
      <c r="D303" s="139"/>
      <c r="E303" s="139"/>
      <c r="F303" s="139"/>
      <c r="G303" s="139"/>
      <c r="H303" s="139"/>
      <c r="I303" s="140"/>
      <c r="J303" s="162"/>
      <c r="K303" s="163"/>
      <c r="L303" s="159"/>
      <c r="M303" s="159"/>
      <c r="N303" s="159"/>
      <c r="O303" s="159"/>
      <c r="P303" s="166"/>
      <c r="Q303" s="167"/>
      <c r="R303" s="150"/>
      <c r="S303" s="151"/>
      <c r="T303" s="151"/>
      <c r="U303" s="151"/>
      <c r="V303" s="152"/>
      <c r="X303" s="8"/>
      <c r="Y303" s="155"/>
      <c r="Z303" s="155"/>
      <c r="AA303" s="155"/>
      <c r="AB303" s="155"/>
      <c r="AC303" s="155"/>
      <c r="AD303" s="155"/>
      <c r="AE303" s="155"/>
      <c r="AF303" s="155"/>
      <c r="AG303" s="155"/>
      <c r="AH303" s="155"/>
      <c r="AI303" s="158"/>
      <c r="AJ303" s="159"/>
      <c r="AK303" s="159"/>
      <c r="AL303" s="159"/>
      <c r="AM303" s="159"/>
      <c r="AN303" s="159"/>
      <c r="AO303" s="159"/>
      <c r="AP303" s="184"/>
      <c r="AQ303" s="170"/>
      <c r="AR303" s="171"/>
      <c r="AS303" s="171"/>
      <c r="AT303" s="171"/>
      <c r="BB303" s="89" t="str">
        <f t="shared" si="8"/>
        <v/>
      </c>
      <c r="CF303" t="s">
        <v>387</v>
      </c>
      <c r="CG303" t="s">
        <v>1380</v>
      </c>
    </row>
    <row r="304" spans="1:85" ht="13.5" customHeight="1">
      <c r="A304" s="135" t="s">
        <v>1036</v>
      </c>
      <c r="B304" s="136"/>
      <c r="C304" s="136"/>
      <c r="D304" s="136"/>
      <c r="E304" s="136"/>
      <c r="F304" s="136"/>
      <c r="G304" s="136"/>
      <c r="H304" s="136"/>
      <c r="I304" s="137"/>
      <c r="J304" s="141" t="str">
        <f>IF(Y87="","",Y87)</f>
        <v/>
      </c>
      <c r="K304" s="142"/>
      <c r="L304" s="142"/>
      <c r="M304" s="142"/>
      <c r="N304" s="142"/>
      <c r="O304" s="142"/>
      <c r="P304" s="142"/>
      <c r="Q304" s="143"/>
      <c r="R304" s="147" t="s">
        <v>30</v>
      </c>
      <c r="S304" s="148"/>
      <c r="T304" s="148"/>
      <c r="U304" s="148"/>
      <c r="V304" s="149"/>
      <c r="X304" s="8"/>
      <c r="Y304" s="155" t="s">
        <v>1042</v>
      </c>
      <c r="Z304" s="155"/>
      <c r="AA304" s="155"/>
      <c r="AB304" s="155"/>
      <c r="AC304" s="155"/>
      <c r="AD304" s="155"/>
      <c r="AE304" s="155"/>
      <c r="AF304" s="155"/>
      <c r="AG304" s="155"/>
      <c r="AH304" s="155"/>
      <c r="AI304" s="156" t="str">
        <f>IF(OR(H87="",M87=""),"",IF(H87=M87,"検出下限値と定量下限値が同じ値です。",IF(H87&lt;M87,H87,"検出下限値と定量下限値が逆に入力されています。")))</f>
        <v/>
      </c>
      <c r="AJ304" s="157"/>
      <c r="AK304" s="157"/>
      <c r="AL304" s="157"/>
      <c r="AM304" s="157"/>
      <c r="AN304" s="157"/>
      <c r="AO304" s="157"/>
      <c r="AP304" s="181"/>
      <c r="AQ304" s="170" t="s">
        <v>1051</v>
      </c>
      <c r="AR304" s="171"/>
      <c r="AS304" s="171"/>
      <c r="AT304" s="171"/>
      <c r="BB304" s="89" t="str">
        <f t="shared" si="8"/>
        <v/>
      </c>
      <c r="CF304" t="s">
        <v>388</v>
      </c>
      <c r="CG304" t="s">
        <v>1381</v>
      </c>
    </row>
    <row r="305" spans="1:85" ht="13.5" customHeight="1" thickBot="1">
      <c r="A305" s="138"/>
      <c r="B305" s="139"/>
      <c r="C305" s="139"/>
      <c r="D305" s="139"/>
      <c r="E305" s="139"/>
      <c r="F305" s="139"/>
      <c r="G305" s="139"/>
      <c r="H305" s="139"/>
      <c r="I305" s="140"/>
      <c r="J305" s="144"/>
      <c r="K305" s="145"/>
      <c r="L305" s="145"/>
      <c r="M305" s="145"/>
      <c r="N305" s="145"/>
      <c r="O305" s="145"/>
      <c r="P305" s="145"/>
      <c r="Q305" s="146"/>
      <c r="R305" s="150"/>
      <c r="S305" s="151"/>
      <c r="T305" s="151"/>
      <c r="U305" s="151"/>
      <c r="V305" s="152"/>
      <c r="X305" s="8"/>
      <c r="Y305" s="155"/>
      <c r="Z305" s="155"/>
      <c r="AA305" s="155"/>
      <c r="AB305" s="155"/>
      <c r="AC305" s="155"/>
      <c r="AD305" s="155"/>
      <c r="AE305" s="155"/>
      <c r="AF305" s="155"/>
      <c r="AG305" s="155"/>
      <c r="AH305" s="155"/>
      <c r="AI305" s="158"/>
      <c r="AJ305" s="159"/>
      <c r="AK305" s="159"/>
      <c r="AL305" s="159"/>
      <c r="AM305" s="159"/>
      <c r="AN305" s="159"/>
      <c r="AO305" s="159"/>
      <c r="AP305" s="184"/>
      <c r="AQ305" s="170"/>
      <c r="AR305" s="171"/>
      <c r="AS305" s="171"/>
      <c r="AT305" s="171"/>
      <c r="BB305" s="89" t="str">
        <f t="shared" si="8"/>
        <v/>
      </c>
      <c r="CF305" t="s">
        <v>389</v>
      </c>
      <c r="CG305" t="s">
        <v>1382</v>
      </c>
    </row>
    <row r="306" spans="1:85" ht="13.5" customHeight="1">
      <c r="A306" s="102"/>
      <c r="B306" s="102"/>
      <c r="C306" s="102"/>
      <c r="D306" s="102"/>
      <c r="E306" s="102"/>
      <c r="F306" s="102"/>
      <c r="G306" s="102"/>
      <c r="H306" s="102"/>
      <c r="I306" s="102"/>
      <c r="J306" s="103"/>
      <c r="K306" s="103"/>
      <c r="L306" s="103"/>
      <c r="M306" s="103"/>
      <c r="N306" s="103"/>
      <c r="O306" s="103"/>
      <c r="P306" s="103"/>
      <c r="Q306" s="103"/>
      <c r="R306" s="86"/>
      <c r="S306" s="86"/>
      <c r="T306" s="86"/>
      <c r="U306" s="86"/>
      <c r="V306" s="86"/>
      <c r="X306" s="8"/>
      <c r="Y306" s="186" t="s">
        <v>1032</v>
      </c>
      <c r="Z306" s="187"/>
      <c r="AA306" s="187"/>
      <c r="AB306" s="187"/>
      <c r="AC306" s="187"/>
      <c r="AD306" s="187"/>
      <c r="AE306" s="187"/>
      <c r="AF306" s="187"/>
      <c r="AG306" s="187"/>
      <c r="AH306" s="85"/>
      <c r="AI306" s="85"/>
      <c r="AJ306" s="85"/>
      <c r="AK306" s="85"/>
      <c r="AL306" s="85"/>
      <c r="AM306" s="85"/>
      <c r="AN306" s="85"/>
      <c r="AO306" s="86"/>
      <c r="AP306" s="86"/>
      <c r="AQ306" s="86"/>
      <c r="AR306" s="86"/>
      <c r="AS306" s="86"/>
      <c r="AT306" s="86"/>
      <c r="BB306" s="89" t="str">
        <f t="shared" si="8"/>
        <v/>
      </c>
      <c r="CF306" t="s">
        <v>390</v>
      </c>
      <c r="CG306" t="s">
        <v>1383</v>
      </c>
    </row>
    <row r="307" spans="1:85" ht="13.5" customHeight="1" thickBot="1">
      <c r="A307" s="30"/>
      <c r="B307" s="30"/>
      <c r="C307" s="30"/>
      <c r="D307" s="30"/>
      <c r="E307" s="30"/>
      <c r="F307" s="30"/>
      <c r="G307" s="30"/>
      <c r="H307" s="32"/>
      <c r="I307" s="32"/>
      <c r="J307" s="31"/>
      <c r="K307" s="31"/>
      <c r="L307" s="31"/>
      <c r="M307" s="31"/>
      <c r="N307" s="31"/>
      <c r="O307" s="31"/>
      <c r="P307" s="31"/>
      <c r="Q307" s="31"/>
      <c r="R307" s="85"/>
      <c r="S307" s="85"/>
      <c r="T307" s="85"/>
      <c r="U307" s="85"/>
      <c r="V307" s="85"/>
      <c r="Y307" s="187"/>
      <c r="Z307" s="187"/>
      <c r="AA307" s="187"/>
      <c r="AB307" s="187"/>
      <c r="AC307" s="187"/>
      <c r="AD307" s="187"/>
      <c r="AE307" s="187"/>
      <c r="AF307" s="187"/>
      <c r="AG307" s="187"/>
      <c r="AP307" s="36"/>
      <c r="BB307" s="89" t="str">
        <f t="shared" si="8"/>
        <v/>
      </c>
      <c r="CF307" t="s">
        <v>391</v>
      </c>
      <c r="CG307" t="s">
        <v>1384</v>
      </c>
    </row>
    <row r="308" spans="1:85" ht="13.5" customHeight="1">
      <c r="A308" s="153" t="s">
        <v>1032</v>
      </c>
      <c r="B308" s="154"/>
      <c r="C308" s="154"/>
      <c r="D308" s="154"/>
      <c r="E308" s="154"/>
      <c r="F308" s="154"/>
      <c r="G308" s="154"/>
      <c r="H308" s="154"/>
      <c r="I308" s="154"/>
      <c r="J308" s="1"/>
      <c r="Y308" s="155" t="s">
        <v>1039</v>
      </c>
      <c r="Z308" s="155"/>
      <c r="AA308" s="155"/>
      <c r="AB308" s="155"/>
      <c r="AC308" s="155"/>
      <c r="AD308" s="155"/>
      <c r="AE308" s="155"/>
      <c r="AF308" s="155"/>
      <c r="AG308" s="155"/>
      <c r="AH308" s="155"/>
      <c r="AI308" s="156" t="str">
        <f>IF(OR(H82="",L82="",O82=""),"",H82)</f>
        <v/>
      </c>
      <c r="AJ308" s="157"/>
      <c r="AK308" s="157"/>
      <c r="AL308" s="157"/>
      <c r="AM308" s="157" t="s">
        <v>1043</v>
      </c>
      <c r="AN308" s="157" t="str">
        <f>IF(OR(H82="",L82="",O82=""),"",L82)</f>
        <v/>
      </c>
      <c r="AO308" s="157"/>
      <c r="AP308" s="157"/>
      <c r="AQ308" s="157" t="s">
        <v>1043</v>
      </c>
      <c r="AR308" s="157" t="str">
        <f>IF(OR(H82="",L82="",O82=""),"",O82)</f>
        <v/>
      </c>
      <c r="AS308" s="157"/>
      <c r="AT308" s="181"/>
      <c r="AU308" s="1"/>
      <c r="AV308" s="1"/>
      <c r="BB308" s="89" t="str">
        <f t="shared" si="8"/>
        <v/>
      </c>
      <c r="CF308" t="s">
        <v>392</v>
      </c>
      <c r="CG308" t="s">
        <v>1385</v>
      </c>
    </row>
    <row r="309" spans="1:85" ht="13.5" customHeight="1" thickBot="1">
      <c r="A309" s="154"/>
      <c r="B309" s="154"/>
      <c r="C309" s="154"/>
      <c r="D309" s="154"/>
      <c r="E309" s="154"/>
      <c r="F309" s="154"/>
      <c r="G309" s="154"/>
      <c r="H309" s="154"/>
      <c r="I309" s="154"/>
      <c r="J309" s="124" t="s">
        <v>1033</v>
      </c>
      <c r="K309" s="124"/>
      <c r="L309" s="124"/>
      <c r="M309" s="124"/>
      <c r="N309" s="124"/>
      <c r="O309" s="124"/>
      <c r="P309" s="124"/>
      <c r="Q309" s="124"/>
      <c r="R309" s="124" t="s">
        <v>1046</v>
      </c>
      <c r="S309" s="124"/>
      <c r="T309" s="124"/>
      <c r="U309" s="124"/>
      <c r="V309" s="124"/>
      <c r="Y309" s="155"/>
      <c r="Z309" s="155"/>
      <c r="AA309" s="155"/>
      <c r="AB309" s="155"/>
      <c r="AC309" s="155"/>
      <c r="AD309" s="155"/>
      <c r="AE309" s="155"/>
      <c r="AF309" s="155"/>
      <c r="AG309" s="155"/>
      <c r="AH309" s="155"/>
      <c r="AI309" s="158"/>
      <c r="AJ309" s="159"/>
      <c r="AK309" s="159"/>
      <c r="AL309" s="159"/>
      <c r="AM309" s="159"/>
      <c r="AN309" s="159"/>
      <c r="AO309" s="159"/>
      <c r="AP309" s="159"/>
      <c r="AQ309" s="159"/>
      <c r="AR309" s="159"/>
      <c r="AS309" s="159"/>
      <c r="AT309" s="184"/>
      <c r="AU309" s="1"/>
      <c r="AV309" s="1"/>
      <c r="BB309" s="89" t="str">
        <f t="shared" si="8"/>
        <v/>
      </c>
      <c r="CF309" t="s">
        <v>393</v>
      </c>
      <c r="CG309" t="s">
        <v>1386</v>
      </c>
    </row>
    <row r="310" spans="1:85" ht="13.5" customHeight="1">
      <c r="A310" s="135" t="s">
        <v>1034</v>
      </c>
      <c r="B310" s="136"/>
      <c r="C310" s="136"/>
      <c r="D310" s="136"/>
      <c r="E310" s="136"/>
      <c r="F310" s="136"/>
      <c r="G310" s="136"/>
      <c r="H310" s="136"/>
      <c r="I310" s="137"/>
      <c r="J310" s="160" t="str">
        <f>IF(L310="","",IF(BE84=TRUE,"(",""))</f>
        <v/>
      </c>
      <c r="K310" s="161"/>
      <c r="L310" s="157" t="str">
        <f>IF(OR(H88="",M88="",R88=""),"",BL79)</f>
        <v/>
      </c>
      <c r="M310" s="157"/>
      <c r="N310" s="157"/>
      <c r="O310" s="157"/>
      <c r="P310" s="164" t="str">
        <f>IF(L310="","",IF(BE84=TRUE,")",""))</f>
        <v/>
      </c>
      <c r="Q310" s="165"/>
      <c r="R310" s="147" t="s">
        <v>1051</v>
      </c>
      <c r="S310" s="148"/>
      <c r="T310" s="148"/>
      <c r="U310" s="148"/>
      <c r="V310" s="149"/>
      <c r="Y310" s="188" t="s">
        <v>1040</v>
      </c>
      <c r="Z310" s="189"/>
      <c r="AA310" s="189"/>
      <c r="AB310" s="189"/>
      <c r="AC310" s="189"/>
      <c r="AD310" s="189"/>
      <c r="AE310" s="189"/>
      <c r="AF310" s="189"/>
      <c r="AG310" s="189"/>
      <c r="AH310" s="190"/>
      <c r="AI310" s="182" t="str">
        <f>IF(OR(R82="",U82=""),"",R82)</f>
        <v/>
      </c>
      <c r="AJ310" s="124"/>
      <c r="AK310" s="124" t="s">
        <v>1045</v>
      </c>
      <c r="AL310" s="124" t="str">
        <f>IF(OR(R82="",U82=""),"",U82)</f>
        <v/>
      </c>
      <c r="AM310" s="124"/>
      <c r="AN310" s="157" t="s">
        <v>1044</v>
      </c>
      <c r="AO310" s="157"/>
      <c r="AP310" s="157" t="str">
        <f>IF(OR(X82="",AA82=""),"",X82)</f>
        <v/>
      </c>
      <c r="AQ310" s="157"/>
      <c r="AR310" s="157" t="s">
        <v>1045</v>
      </c>
      <c r="AS310" s="157" t="str">
        <f>IF(OR(X82="",AA82=""),"",AA82)</f>
        <v/>
      </c>
      <c r="AT310" s="181"/>
      <c r="AV310" s="85"/>
      <c r="BB310" s="89" t="str">
        <f t="shared" si="8"/>
        <v/>
      </c>
      <c r="CF310" t="s">
        <v>394</v>
      </c>
      <c r="CG310" t="s">
        <v>1387</v>
      </c>
    </row>
    <row r="311" spans="1:85" ht="13.5" customHeight="1" thickBot="1">
      <c r="A311" s="138"/>
      <c r="B311" s="139"/>
      <c r="C311" s="139"/>
      <c r="D311" s="139"/>
      <c r="E311" s="139"/>
      <c r="F311" s="139"/>
      <c r="G311" s="139"/>
      <c r="H311" s="139"/>
      <c r="I311" s="140"/>
      <c r="J311" s="162"/>
      <c r="K311" s="163"/>
      <c r="L311" s="159"/>
      <c r="M311" s="159"/>
      <c r="N311" s="159"/>
      <c r="O311" s="159"/>
      <c r="P311" s="166"/>
      <c r="Q311" s="167"/>
      <c r="R311" s="150"/>
      <c r="S311" s="151"/>
      <c r="T311" s="151"/>
      <c r="U311" s="151"/>
      <c r="V311" s="152"/>
      <c r="Y311" s="191"/>
      <c r="Z311" s="192"/>
      <c r="AA311" s="192"/>
      <c r="AB311" s="192"/>
      <c r="AC311" s="192"/>
      <c r="AD311" s="192"/>
      <c r="AE311" s="192"/>
      <c r="AF311" s="192"/>
      <c r="AG311" s="192"/>
      <c r="AH311" s="193"/>
      <c r="AI311" s="182"/>
      <c r="AJ311" s="124"/>
      <c r="AK311" s="124"/>
      <c r="AL311" s="124"/>
      <c r="AM311" s="124"/>
      <c r="AN311" s="159"/>
      <c r="AO311" s="159"/>
      <c r="AP311" s="159"/>
      <c r="AQ311" s="159"/>
      <c r="AR311" s="159"/>
      <c r="AS311" s="159"/>
      <c r="AT311" s="184"/>
      <c r="AV311" s="85"/>
      <c r="BB311" s="89" t="str">
        <f t="shared" si="8"/>
        <v/>
      </c>
      <c r="CF311" t="s">
        <v>395</v>
      </c>
      <c r="CG311" t="s">
        <v>1388</v>
      </c>
    </row>
    <row r="312" spans="1:85" ht="13.5" customHeight="1">
      <c r="A312" s="135" t="s">
        <v>1035</v>
      </c>
      <c r="B312" s="136"/>
      <c r="C312" s="136"/>
      <c r="D312" s="136"/>
      <c r="E312" s="136"/>
      <c r="F312" s="136"/>
      <c r="G312" s="136"/>
      <c r="H312" s="136"/>
      <c r="I312" s="137"/>
      <c r="J312" s="160" t="str">
        <f>IF(L312="","",IF(BE84=TRUE,"(",""))</f>
        <v/>
      </c>
      <c r="K312" s="161"/>
      <c r="L312" s="157" t="str">
        <f>IF(OR(H88="",M88="",R88=""),"",BS79)</f>
        <v/>
      </c>
      <c r="M312" s="157"/>
      <c r="N312" s="157"/>
      <c r="O312" s="157"/>
      <c r="P312" s="164" t="str">
        <f>IF(L312="","",IF(BE84=TRUE,")",""))</f>
        <v/>
      </c>
      <c r="Q312" s="165"/>
      <c r="R312" s="147" t="s">
        <v>1051</v>
      </c>
      <c r="S312" s="148"/>
      <c r="T312" s="148"/>
      <c r="U312" s="148"/>
      <c r="V312" s="149"/>
      <c r="Y312" s="155" t="s">
        <v>1041</v>
      </c>
      <c r="Z312" s="155"/>
      <c r="AA312" s="155"/>
      <c r="AB312" s="155"/>
      <c r="AC312" s="155"/>
      <c r="AD312" s="155"/>
      <c r="AE312" s="155"/>
      <c r="AF312" s="155"/>
      <c r="AG312" s="155"/>
      <c r="AH312" s="155"/>
      <c r="AI312" s="172" t="str">
        <f>IF(OR(H88="",M88=""),"",IF(H88=M88,"検出下限値と定量下限値が同じ値です。",IF(H88&lt;M88,M88,"検出下限値と定量下限値が逆に入力されています。")))</f>
        <v/>
      </c>
      <c r="AJ312" s="173"/>
      <c r="AK312" s="173"/>
      <c r="AL312" s="173"/>
      <c r="AM312" s="173"/>
      <c r="AN312" s="173"/>
      <c r="AO312" s="173"/>
      <c r="AP312" s="174"/>
      <c r="AQ312" s="168" t="s">
        <v>1051</v>
      </c>
      <c r="AR312" s="169"/>
      <c r="AS312" s="169"/>
      <c r="AT312" s="169"/>
      <c r="BB312" s="89" t="str">
        <f t="shared" si="8"/>
        <v/>
      </c>
      <c r="CF312" t="s">
        <v>396</v>
      </c>
      <c r="CG312" t="s">
        <v>1389</v>
      </c>
    </row>
    <row r="313" spans="1:85" ht="13.5" customHeight="1" thickBot="1">
      <c r="A313" s="138"/>
      <c r="B313" s="139"/>
      <c r="C313" s="139"/>
      <c r="D313" s="139"/>
      <c r="E313" s="139"/>
      <c r="F313" s="139"/>
      <c r="G313" s="139"/>
      <c r="H313" s="139"/>
      <c r="I313" s="140"/>
      <c r="J313" s="162"/>
      <c r="K313" s="163"/>
      <c r="L313" s="159"/>
      <c r="M313" s="159"/>
      <c r="N313" s="159"/>
      <c r="O313" s="159"/>
      <c r="P313" s="166"/>
      <c r="Q313" s="167"/>
      <c r="R313" s="150"/>
      <c r="S313" s="151"/>
      <c r="T313" s="151"/>
      <c r="U313" s="151"/>
      <c r="V313" s="152"/>
      <c r="Y313" s="155"/>
      <c r="Z313" s="155"/>
      <c r="AA313" s="155"/>
      <c r="AB313" s="155"/>
      <c r="AC313" s="155"/>
      <c r="AD313" s="155"/>
      <c r="AE313" s="155"/>
      <c r="AF313" s="155"/>
      <c r="AG313" s="155"/>
      <c r="AH313" s="155"/>
      <c r="AI313" s="175"/>
      <c r="AJ313" s="176"/>
      <c r="AK313" s="176"/>
      <c r="AL313" s="176"/>
      <c r="AM313" s="176"/>
      <c r="AN313" s="176"/>
      <c r="AO313" s="176"/>
      <c r="AP313" s="177"/>
      <c r="AQ313" s="170"/>
      <c r="AR313" s="171"/>
      <c r="AS313" s="171"/>
      <c r="AT313" s="171"/>
      <c r="BB313" s="89" t="str">
        <f t="shared" si="8"/>
        <v/>
      </c>
      <c r="CF313" t="s">
        <v>397</v>
      </c>
      <c r="CG313" t="s">
        <v>1390</v>
      </c>
    </row>
    <row r="314" spans="1:85" ht="13.5" customHeight="1">
      <c r="A314" s="135" t="s">
        <v>1036</v>
      </c>
      <c r="B314" s="136"/>
      <c r="C314" s="136"/>
      <c r="D314" s="136"/>
      <c r="E314" s="136"/>
      <c r="F314" s="136"/>
      <c r="G314" s="136"/>
      <c r="H314" s="136"/>
      <c r="I314" s="137"/>
      <c r="J314" s="141" t="str">
        <f>IF(Y88="","",Y88)</f>
        <v/>
      </c>
      <c r="K314" s="142"/>
      <c r="L314" s="142"/>
      <c r="M314" s="142"/>
      <c r="N314" s="142"/>
      <c r="O314" s="142"/>
      <c r="P314" s="142"/>
      <c r="Q314" s="143"/>
      <c r="R314" s="147" t="s">
        <v>30</v>
      </c>
      <c r="S314" s="148"/>
      <c r="T314" s="148"/>
      <c r="U314" s="148"/>
      <c r="V314" s="149"/>
      <c r="Y314" s="155" t="s">
        <v>1042</v>
      </c>
      <c r="Z314" s="155"/>
      <c r="AA314" s="155"/>
      <c r="AB314" s="155"/>
      <c r="AC314" s="155"/>
      <c r="AD314" s="155"/>
      <c r="AE314" s="155"/>
      <c r="AF314" s="155"/>
      <c r="AG314" s="155"/>
      <c r="AH314" s="155"/>
      <c r="AI314" s="172" t="str">
        <f>IF(OR(H88="",M88=""),"",IF(H88=M88,"検出下限値と定量下限値が同じ値です。",IF(H88&lt;M88,H88,"検出下限値と定量下限値が逆に入力されています。")))</f>
        <v/>
      </c>
      <c r="AJ314" s="173"/>
      <c r="AK314" s="173"/>
      <c r="AL314" s="173"/>
      <c r="AM314" s="173"/>
      <c r="AN314" s="173"/>
      <c r="AO314" s="173"/>
      <c r="AP314" s="174"/>
      <c r="AQ314" s="170" t="s">
        <v>1051</v>
      </c>
      <c r="AR314" s="171"/>
      <c r="AS314" s="171"/>
      <c r="AT314" s="171"/>
      <c r="BB314" s="89" t="str">
        <f t="shared" si="8"/>
        <v/>
      </c>
      <c r="CF314" t="s">
        <v>398</v>
      </c>
      <c r="CG314" t="s">
        <v>1391</v>
      </c>
    </row>
    <row r="315" spans="1:85" ht="13.5" customHeight="1" thickBot="1">
      <c r="A315" s="138"/>
      <c r="B315" s="139"/>
      <c r="C315" s="139"/>
      <c r="D315" s="139"/>
      <c r="E315" s="139"/>
      <c r="F315" s="139"/>
      <c r="G315" s="139"/>
      <c r="H315" s="139"/>
      <c r="I315" s="140"/>
      <c r="J315" s="144"/>
      <c r="K315" s="145"/>
      <c r="L315" s="145"/>
      <c r="M315" s="145"/>
      <c r="N315" s="145"/>
      <c r="O315" s="145"/>
      <c r="P315" s="145"/>
      <c r="Q315" s="146"/>
      <c r="R315" s="150"/>
      <c r="S315" s="151"/>
      <c r="T315" s="151"/>
      <c r="U315" s="151"/>
      <c r="V315" s="152"/>
      <c r="Y315" s="155"/>
      <c r="Z315" s="155"/>
      <c r="AA315" s="155"/>
      <c r="AB315" s="155"/>
      <c r="AC315" s="155"/>
      <c r="AD315" s="155"/>
      <c r="AE315" s="155"/>
      <c r="AF315" s="155"/>
      <c r="AG315" s="155"/>
      <c r="AH315" s="155"/>
      <c r="AI315" s="175"/>
      <c r="AJ315" s="176"/>
      <c r="AK315" s="176"/>
      <c r="AL315" s="176"/>
      <c r="AM315" s="176"/>
      <c r="AN315" s="176"/>
      <c r="AO315" s="176"/>
      <c r="AP315" s="177"/>
      <c r="AQ315" s="170"/>
      <c r="AR315" s="171"/>
      <c r="AS315" s="171"/>
      <c r="AT315" s="171"/>
      <c r="BB315" s="89" t="str">
        <f t="shared" si="8"/>
        <v/>
      </c>
      <c r="CF315" t="s">
        <v>399</v>
      </c>
      <c r="CG315" t="s">
        <v>1392</v>
      </c>
    </row>
    <row r="316" spans="1:85" ht="13.5" customHeight="1">
      <c r="A316" s="102"/>
      <c r="B316" s="102"/>
      <c r="C316" s="102"/>
      <c r="D316" s="102"/>
      <c r="E316" s="102"/>
      <c r="F316" s="102"/>
      <c r="G316" s="102"/>
      <c r="H316" s="102"/>
      <c r="I316" s="102"/>
      <c r="J316" s="103"/>
      <c r="K316" s="103"/>
      <c r="L316" s="103"/>
      <c r="M316" s="103"/>
      <c r="N316" s="103"/>
      <c r="O316" s="103"/>
      <c r="P316" s="103"/>
      <c r="Q316" s="103"/>
      <c r="R316" s="86"/>
      <c r="S316" s="86"/>
      <c r="T316" s="86"/>
      <c r="U316" s="86"/>
      <c r="V316" s="86"/>
      <c r="Y316" s="87"/>
      <c r="Z316" s="87"/>
      <c r="AA316" s="87"/>
      <c r="AB316" s="87"/>
      <c r="AC316" s="87"/>
      <c r="AD316" s="87"/>
      <c r="AE316" s="87"/>
      <c r="AF316" s="38"/>
      <c r="AG316" s="38"/>
      <c r="AH316" s="38"/>
      <c r="AI316" s="38"/>
      <c r="AJ316" s="38"/>
      <c r="AK316" s="38"/>
      <c r="AL316" s="38"/>
      <c r="AM316" s="38"/>
      <c r="AN316" s="38"/>
      <c r="AO316" s="86"/>
      <c r="AP316" s="86"/>
      <c r="AQ316" s="86"/>
      <c r="AR316" s="86"/>
      <c r="AS316" s="86"/>
      <c r="AT316" s="86"/>
      <c r="BB316" s="89" t="str">
        <f t="shared" si="8"/>
        <v/>
      </c>
      <c r="CF316" t="s">
        <v>400</v>
      </c>
      <c r="CG316" t="s">
        <v>1393</v>
      </c>
    </row>
    <row r="317" spans="1:85" ht="13.5" customHeight="1">
      <c r="AO317" s="8"/>
      <c r="AP317" s="8"/>
      <c r="AQ317" s="8"/>
      <c r="AR317" s="8"/>
      <c r="AS317" s="8"/>
      <c r="AT317" s="8"/>
      <c r="BB317" s="89" t="str">
        <f t="shared" si="8"/>
        <v/>
      </c>
      <c r="CF317" t="s">
        <v>401</v>
      </c>
      <c r="CG317" t="s">
        <v>1394</v>
      </c>
    </row>
    <row r="318" spans="1:85" ht="13.5" customHeight="1">
      <c r="A318" s="180" t="s">
        <v>1047</v>
      </c>
      <c r="B318" s="180"/>
      <c r="C318" s="180"/>
      <c r="D318" s="180"/>
      <c r="E318" s="180"/>
      <c r="F318" s="180"/>
      <c r="G318" s="180"/>
      <c r="H318" s="180"/>
      <c r="I318" s="180"/>
      <c r="J318" s="180"/>
      <c r="K318" s="180"/>
      <c r="L318" s="180"/>
      <c r="M318" s="180"/>
      <c r="N318" s="180"/>
      <c r="O318" s="180"/>
      <c r="P318" s="180"/>
      <c r="Q318" s="180"/>
      <c r="BB318" s="89" t="str">
        <f t="shared" si="8"/>
        <v/>
      </c>
      <c r="CF318" t="s">
        <v>402</v>
      </c>
      <c r="CG318" t="s">
        <v>1395</v>
      </c>
    </row>
    <row r="319" spans="1:85" ht="13.5" customHeight="1" thickBot="1">
      <c r="A319" s="180"/>
      <c r="B319" s="180"/>
      <c r="C319" s="180"/>
      <c r="D319" s="180"/>
      <c r="E319" s="180"/>
      <c r="F319" s="180"/>
      <c r="G319" s="180"/>
      <c r="H319" s="180"/>
      <c r="I319" s="180"/>
      <c r="J319" s="180"/>
      <c r="K319" s="180"/>
      <c r="L319" s="180"/>
      <c r="M319" s="180"/>
      <c r="N319" s="180"/>
      <c r="O319" s="180"/>
      <c r="P319" s="180"/>
      <c r="Q319" s="180"/>
      <c r="AW319" s="8"/>
      <c r="AX319" s="8"/>
      <c r="AY319" s="8"/>
      <c r="AZ319" s="8"/>
      <c r="BA319" s="8"/>
      <c r="BB319" s="89" t="str">
        <f t="shared" si="8"/>
        <v/>
      </c>
      <c r="CF319" t="s">
        <v>403</v>
      </c>
      <c r="CG319" t="s">
        <v>1396</v>
      </c>
    </row>
    <row r="320" spans="1:85" ht="13.5" customHeight="1">
      <c r="A320" s="156" t="str">
        <f>IF(B91="","",B91)</f>
        <v/>
      </c>
      <c r="B320" s="157"/>
      <c r="C320" s="157"/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  <c r="R320" s="157"/>
      <c r="S320" s="157"/>
      <c r="T320" s="157"/>
      <c r="U320" s="157"/>
      <c r="V320" s="157"/>
      <c r="W320" s="157"/>
      <c r="X320" s="157"/>
      <c r="Y320" s="157"/>
      <c r="Z320" s="157"/>
      <c r="AA320" s="157"/>
      <c r="AB320" s="157"/>
      <c r="AC320" s="157"/>
      <c r="AD320" s="157"/>
      <c r="AE320" s="157"/>
      <c r="AF320" s="157"/>
      <c r="AG320" s="157"/>
      <c r="AH320" s="157"/>
      <c r="AI320" s="157"/>
      <c r="AJ320" s="157"/>
      <c r="AK320" s="157"/>
      <c r="AL320" s="157"/>
      <c r="AM320" s="157"/>
      <c r="AN320" s="157"/>
      <c r="AO320" s="157"/>
      <c r="AP320" s="157"/>
      <c r="AQ320" s="157"/>
      <c r="AR320" s="157"/>
      <c r="AS320" s="157"/>
      <c r="AT320" s="157"/>
      <c r="AU320" s="181"/>
      <c r="AV320" s="85"/>
      <c r="AW320" s="16"/>
      <c r="AX320" s="16"/>
      <c r="AY320" s="16"/>
      <c r="AZ320" s="16"/>
      <c r="BA320" s="16"/>
      <c r="BB320" s="89" t="str">
        <f t="shared" si="8"/>
        <v/>
      </c>
      <c r="CF320" t="s">
        <v>404</v>
      </c>
      <c r="CG320" t="s">
        <v>1397</v>
      </c>
    </row>
    <row r="321" spans="1:85" ht="13.5" customHeight="1">
      <c r="A321" s="182"/>
      <c r="B321" s="124"/>
      <c r="C321" s="124"/>
      <c r="D321" s="124"/>
      <c r="E321" s="124"/>
      <c r="F321" s="124"/>
      <c r="G321" s="124"/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24"/>
      <c r="S321" s="124"/>
      <c r="T321" s="124"/>
      <c r="U321" s="124"/>
      <c r="V321" s="124"/>
      <c r="W321" s="124"/>
      <c r="X321" s="124"/>
      <c r="Y321" s="124"/>
      <c r="Z321" s="124"/>
      <c r="AA321" s="124"/>
      <c r="AB321" s="124"/>
      <c r="AC321" s="124"/>
      <c r="AD321" s="124"/>
      <c r="AE321" s="124"/>
      <c r="AF321" s="124"/>
      <c r="AG321" s="124"/>
      <c r="AH321" s="124"/>
      <c r="AI321" s="124"/>
      <c r="AJ321" s="124"/>
      <c r="AK321" s="12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83"/>
      <c r="AV321" s="85"/>
      <c r="AW321" s="16"/>
      <c r="AX321" s="16"/>
      <c r="AY321" s="16"/>
      <c r="AZ321" s="16"/>
      <c r="BA321" s="16"/>
      <c r="BB321" s="89" t="str">
        <f t="shared" si="8"/>
        <v/>
      </c>
      <c r="CF321" t="s">
        <v>405</v>
      </c>
      <c r="CG321" t="s">
        <v>1398</v>
      </c>
    </row>
    <row r="322" spans="1:85" ht="13.5" customHeight="1">
      <c r="A322" s="182"/>
      <c r="B322" s="124"/>
      <c r="C322" s="124"/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  <c r="N322" s="124"/>
      <c r="O322" s="124"/>
      <c r="P322" s="124"/>
      <c r="Q322" s="124"/>
      <c r="R322" s="124"/>
      <c r="S322" s="124"/>
      <c r="T322" s="124"/>
      <c r="U322" s="124"/>
      <c r="V322" s="124"/>
      <c r="W322" s="124"/>
      <c r="X322" s="124"/>
      <c r="Y322" s="124"/>
      <c r="Z322" s="124"/>
      <c r="AA322" s="124"/>
      <c r="AB322" s="124"/>
      <c r="AC322" s="124"/>
      <c r="AD322" s="124"/>
      <c r="AE322" s="124"/>
      <c r="AF322" s="124"/>
      <c r="AG322" s="124"/>
      <c r="AH322" s="124"/>
      <c r="AI322" s="124"/>
      <c r="AJ322" s="124"/>
      <c r="AK322" s="12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83"/>
      <c r="AV322" s="85"/>
      <c r="AW322" s="16"/>
      <c r="AX322" s="16"/>
      <c r="AY322" s="16"/>
      <c r="AZ322" s="16"/>
      <c r="BA322" s="16"/>
      <c r="BB322" s="89" t="str">
        <f t="shared" si="8"/>
        <v/>
      </c>
      <c r="CF322" t="s">
        <v>406</v>
      </c>
      <c r="CG322" t="s">
        <v>1399</v>
      </c>
    </row>
    <row r="323" spans="1:85" ht="13.5" customHeight="1">
      <c r="A323" s="182"/>
      <c r="B323" s="124"/>
      <c r="C323" s="124"/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  <c r="N323" s="124"/>
      <c r="O323" s="124"/>
      <c r="P323" s="124"/>
      <c r="Q323" s="124"/>
      <c r="R323" s="124"/>
      <c r="S323" s="124"/>
      <c r="T323" s="124"/>
      <c r="U323" s="124"/>
      <c r="V323" s="124"/>
      <c r="W323" s="124"/>
      <c r="X323" s="124"/>
      <c r="Y323" s="124"/>
      <c r="Z323" s="124"/>
      <c r="AA323" s="124"/>
      <c r="AB323" s="124"/>
      <c r="AC323" s="124"/>
      <c r="AD323" s="124"/>
      <c r="AE323" s="124"/>
      <c r="AF323" s="124"/>
      <c r="AG323" s="124"/>
      <c r="AH323" s="124"/>
      <c r="AI323" s="124"/>
      <c r="AJ323" s="124"/>
      <c r="AK323" s="12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83"/>
      <c r="AV323" s="85"/>
      <c r="AW323" s="16"/>
      <c r="AX323" s="16"/>
      <c r="AY323" s="16"/>
      <c r="AZ323" s="16"/>
      <c r="BA323" s="16"/>
      <c r="BB323" s="89" t="str">
        <f t="shared" si="8"/>
        <v/>
      </c>
      <c r="CF323" t="s">
        <v>407</v>
      </c>
      <c r="CG323" t="s">
        <v>1400</v>
      </c>
    </row>
    <row r="324" spans="1:85" ht="13.5" customHeight="1" thickBot="1">
      <c r="A324" s="158"/>
      <c r="B324" s="159"/>
      <c r="C324" s="159"/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  <c r="AA324" s="159"/>
      <c r="AB324" s="159"/>
      <c r="AC324" s="159"/>
      <c r="AD324" s="159"/>
      <c r="AE324" s="159"/>
      <c r="AF324" s="159"/>
      <c r="AG324" s="159"/>
      <c r="AH324" s="159"/>
      <c r="AI324" s="159"/>
      <c r="AJ324" s="159"/>
      <c r="AK324" s="159"/>
      <c r="AL324" s="159"/>
      <c r="AM324" s="159"/>
      <c r="AN324" s="159"/>
      <c r="AO324" s="159"/>
      <c r="AP324" s="159"/>
      <c r="AQ324" s="159"/>
      <c r="AR324" s="159"/>
      <c r="AS324" s="159"/>
      <c r="AT324" s="159"/>
      <c r="AU324" s="184"/>
      <c r="AV324" s="85"/>
      <c r="AW324" s="16"/>
      <c r="AX324" s="16"/>
      <c r="AY324" s="16"/>
      <c r="AZ324" s="16"/>
      <c r="BA324" s="16"/>
      <c r="BB324" s="89" t="str">
        <f t="shared" si="8"/>
        <v/>
      </c>
      <c r="CF324" t="s">
        <v>408</v>
      </c>
      <c r="CG324" t="s">
        <v>1401</v>
      </c>
    </row>
    <row r="325" spans="1:85" ht="13.5" customHeight="1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85"/>
      <c r="AP325" s="85"/>
      <c r="AQ325" s="85"/>
      <c r="AR325" s="85"/>
      <c r="AS325" s="85"/>
      <c r="AT325" s="85"/>
      <c r="AU325" s="85"/>
      <c r="AV325" s="85"/>
      <c r="AW325" s="16"/>
      <c r="AX325" s="16"/>
      <c r="AY325" s="16"/>
      <c r="AZ325" s="16"/>
      <c r="BA325" s="16"/>
      <c r="BB325" s="89" t="str">
        <f t="shared" si="8"/>
        <v/>
      </c>
      <c r="CF325" t="s">
        <v>409</v>
      </c>
      <c r="CG325" t="s">
        <v>1402</v>
      </c>
    </row>
    <row r="326" spans="1:85" ht="13.5" customHeight="1">
      <c r="BB326" s="89" t="str">
        <f t="shared" si="8"/>
        <v/>
      </c>
      <c r="CF326" t="s">
        <v>410</v>
      </c>
      <c r="CG326" t="s">
        <v>1403</v>
      </c>
    </row>
    <row r="327" spans="1:85" ht="13.5" customHeight="1">
      <c r="A327" s="185" t="s">
        <v>1048</v>
      </c>
      <c r="B327" s="185"/>
      <c r="C327" s="185"/>
      <c r="D327" s="185"/>
      <c r="E327" s="185"/>
      <c r="F327" s="185"/>
      <c r="G327" s="185"/>
      <c r="H327" s="185"/>
      <c r="I327" s="185"/>
      <c r="J327" s="185"/>
      <c r="K327" s="185"/>
      <c r="L327" s="185"/>
      <c r="M327" s="185"/>
      <c r="N327" s="185"/>
      <c r="O327" s="185"/>
      <c r="P327" s="185"/>
      <c r="BB327" s="89" t="str">
        <f t="shared" si="8"/>
        <v/>
      </c>
      <c r="CF327" t="s">
        <v>411</v>
      </c>
      <c r="CG327" t="s">
        <v>1404</v>
      </c>
    </row>
    <row r="328" spans="1:85" ht="13.5" customHeight="1" thickBot="1">
      <c r="A328" s="185"/>
      <c r="B328" s="185"/>
      <c r="C328" s="185"/>
      <c r="D328" s="185"/>
      <c r="E328" s="185"/>
      <c r="F328" s="185"/>
      <c r="G328" s="185"/>
      <c r="H328" s="185"/>
      <c r="I328" s="185"/>
      <c r="J328" s="185"/>
      <c r="K328" s="185"/>
      <c r="L328" s="185"/>
      <c r="M328" s="185"/>
      <c r="N328" s="185"/>
      <c r="O328" s="185"/>
      <c r="P328" s="185"/>
      <c r="BB328" s="89" t="str">
        <f t="shared" si="8"/>
        <v/>
      </c>
      <c r="CF328" t="s">
        <v>412</v>
      </c>
      <c r="CG328" t="s">
        <v>62</v>
      </c>
    </row>
    <row r="329" spans="1:85" ht="13.5" customHeight="1">
      <c r="A329" s="125" t="s">
        <v>68</v>
      </c>
      <c r="B329" s="126"/>
      <c r="C329" s="126"/>
      <c r="D329" s="126"/>
      <c r="E329" s="126"/>
      <c r="F329" s="126"/>
      <c r="G329" s="126"/>
      <c r="H329" s="129" t="str">
        <f>IF($G$6="","",$G$6)</f>
        <v/>
      </c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  <c r="AA329" s="130"/>
      <c r="AB329" s="130"/>
      <c r="AC329" s="130"/>
      <c r="AD329" s="130"/>
      <c r="AE329" s="130"/>
      <c r="AF329" s="130"/>
      <c r="AG329" s="130"/>
      <c r="AH329" s="130"/>
      <c r="AI329" s="130"/>
      <c r="AJ329" s="130"/>
      <c r="AK329" s="131"/>
      <c r="BB329" s="89" t="str">
        <f t="shared" ref="BB329:BB340" si="9">IF($I$22="","",IF($I$22&gt;=3,1,""))</f>
        <v/>
      </c>
      <c r="CF329" t="s">
        <v>413</v>
      </c>
      <c r="CG329" t="s">
        <v>1405</v>
      </c>
    </row>
    <row r="330" spans="1:85" ht="13.5" customHeight="1" thickBot="1">
      <c r="A330" s="127"/>
      <c r="B330" s="128"/>
      <c r="C330" s="128"/>
      <c r="D330" s="128"/>
      <c r="E330" s="128"/>
      <c r="F330" s="128"/>
      <c r="G330" s="128"/>
      <c r="H330" s="132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  <c r="AH330" s="133"/>
      <c r="AI330" s="133"/>
      <c r="AJ330" s="133"/>
      <c r="AK330" s="134"/>
      <c r="BB330" s="89" t="str">
        <f t="shared" si="9"/>
        <v/>
      </c>
      <c r="CF330" t="s">
        <v>414</v>
      </c>
      <c r="CG330" t="s">
        <v>1406</v>
      </c>
    </row>
    <row r="331" spans="1:85" ht="13.5" customHeight="1">
      <c r="A331" s="125" t="s">
        <v>71</v>
      </c>
      <c r="B331" s="126"/>
      <c r="C331" s="126"/>
      <c r="D331" s="126"/>
      <c r="E331" s="126"/>
      <c r="F331" s="126"/>
      <c r="G331" s="178"/>
      <c r="H331" s="129" t="str">
        <f>IF($G$7="","",$G$7)</f>
        <v/>
      </c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  <c r="AA331" s="130"/>
      <c r="AB331" s="130"/>
      <c r="AC331" s="130"/>
      <c r="AD331" s="130"/>
      <c r="AE331" s="130"/>
      <c r="AF331" s="130"/>
      <c r="AG331" s="130"/>
      <c r="AH331" s="130"/>
      <c r="AI331" s="130"/>
      <c r="AJ331" s="130"/>
      <c r="AK331" s="131"/>
      <c r="BB331" s="89" t="str">
        <f t="shared" si="9"/>
        <v/>
      </c>
      <c r="CF331" t="s">
        <v>415</v>
      </c>
      <c r="CG331" t="s">
        <v>1407</v>
      </c>
    </row>
    <row r="332" spans="1:85" ht="13.5" customHeight="1" thickBot="1">
      <c r="A332" s="127"/>
      <c r="B332" s="128"/>
      <c r="C332" s="128"/>
      <c r="D332" s="128"/>
      <c r="E332" s="128"/>
      <c r="F332" s="128"/>
      <c r="G332" s="179"/>
      <c r="H332" s="132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  <c r="AH332" s="133"/>
      <c r="AI332" s="133"/>
      <c r="AJ332" s="133"/>
      <c r="AK332" s="134"/>
      <c r="BB332" s="89" t="str">
        <f t="shared" si="9"/>
        <v/>
      </c>
      <c r="CF332" t="s">
        <v>416</v>
      </c>
      <c r="CG332" t="s">
        <v>1408</v>
      </c>
    </row>
    <row r="333" spans="1:85" ht="13.5" customHeight="1">
      <c r="A333" s="125" t="s">
        <v>74</v>
      </c>
      <c r="B333" s="126"/>
      <c r="C333" s="126"/>
      <c r="D333" s="126"/>
      <c r="E333" s="126"/>
      <c r="F333" s="126"/>
      <c r="G333" s="178"/>
      <c r="H333" s="129" t="str">
        <f>IF($G$8="","",$G$8)</f>
        <v/>
      </c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  <c r="AA333" s="130"/>
      <c r="AB333" s="130"/>
      <c r="AC333" s="130"/>
      <c r="AD333" s="130"/>
      <c r="AE333" s="130"/>
      <c r="AF333" s="130"/>
      <c r="AG333" s="130"/>
      <c r="AH333" s="130"/>
      <c r="AI333" s="130"/>
      <c r="AJ333" s="130"/>
      <c r="AK333" s="131"/>
      <c r="BB333" s="89" t="str">
        <f t="shared" si="9"/>
        <v/>
      </c>
      <c r="CF333" t="s">
        <v>417</v>
      </c>
      <c r="CG333" t="s">
        <v>1409</v>
      </c>
    </row>
    <row r="334" spans="1:85" ht="13.5" customHeight="1" thickBot="1">
      <c r="A334" s="127"/>
      <c r="B334" s="128"/>
      <c r="C334" s="128"/>
      <c r="D334" s="128"/>
      <c r="E334" s="128"/>
      <c r="F334" s="128"/>
      <c r="G334" s="179"/>
      <c r="H334" s="132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  <c r="AH334" s="133"/>
      <c r="AI334" s="133"/>
      <c r="AJ334" s="133"/>
      <c r="AK334" s="134"/>
      <c r="BB334" s="89" t="str">
        <f t="shared" si="9"/>
        <v/>
      </c>
      <c r="CF334" t="s">
        <v>418</v>
      </c>
      <c r="CG334" t="s">
        <v>1410</v>
      </c>
    </row>
    <row r="335" spans="1:85" ht="13.5" customHeight="1">
      <c r="A335" s="125" t="s">
        <v>77</v>
      </c>
      <c r="B335" s="126"/>
      <c r="C335" s="126"/>
      <c r="D335" s="126"/>
      <c r="E335" s="126"/>
      <c r="F335" s="126"/>
      <c r="G335" s="178"/>
      <c r="H335" s="129" t="str">
        <f>IF($G$9="","",$G$9)</f>
        <v/>
      </c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  <c r="AA335" s="130"/>
      <c r="AB335" s="130"/>
      <c r="AC335" s="130"/>
      <c r="AD335" s="130"/>
      <c r="AE335" s="130"/>
      <c r="AF335" s="130"/>
      <c r="AG335" s="130"/>
      <c r="AH335" s="130"/>
      <c r="AI335" s="130"/>
      <c r="AJ335" s="130"/>
      <c r="AK335" s="131"/>
      <c r="BB335" s="89" t="str">
        <f t="shared" si="9"/>
        <v/>
      </c>
      <c r="CF335" t="s">
        <v>419</v>
      </c>
      <c r="CG335" t="s">
        <v>1411</v>
      </c>
    </row>
    <row r="336" spans="1:85" ht="13.5" customHeight="1" thickBot="1">
      <c r="A336" s="127"/>
      <c r="B336" s="128"/>
      <c r="C336" s="128"/>
      <c r="D336" s="128"/>
      <c r="E336" s="128"/>
      <c r="F336" s="128"/>
      <c r="G336" s="179"/>
      <c r="H336" s="132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  <c r="AH336" s="133"/>
      <c r="AI336" s="133"/>
      <c r="AJ336" s="133"/>
      <c r="AK336" s="134"/>
      <c r="AO336" t="s">
        <v>2048</v>
      </c>
      <c r="BB336" s="89" t="str">
        <f t="shared" si="9"/>
        <v/>
      </c>
      <c r="CF336" t="s">
        <v>420</v>
      </c>
      <c r="CG336" t="s">
        <v>1412</v>
      </c>
    </row>
    <row r="337" spans="1:85" ht="13.5" customHeight="1">
      <c r="A337" s="106"/>
      <c r="B337" s="106"/>
      <c r="C337" s="106"/>
      <c r="D337" s="106"/>
      <c r="E337" s="106"/>
      <c r="F337" s="106"/>
      <c r="G337" s="106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  <c r="AB337" s="107"/>
      <c r="AC337" s="107"/>
      <c r="AD337" s="107"/>
      <c r="AE337" s="107"/>
      <c r="AF337" s="107"/>
      <c r="AG337" s="107"/>
      <c r="AH337" s="107"/>
      <c r="AI337" s="107"/>
      <c r="AJ337" s="107"/>
      <c r="AK337" s="107"/>
      <c r="AL337" s="7"/>
      <c r="BB337" s="89" t="str">
        <f t="shared" si="9"/>
        <v/>
      </c>
      <c r="CF337" t="s">
        <v>421</v>
      </c>
      <c r="CG337" t="s">
        <v>1413</v>
      </c>
    </row>
    <row r="338" spans="1:85" ht="13.5" customHeight="1">
      <c r="A338" s="106"/>
      <c r="B338" s="106"/>
      <c r="C338" s="106"/>
      <c r="D338" s="106"/>
      <c r="E338" s="106"/>
      <c r="F338" s="106"/>
      <c r="G338" s="106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  <c r="AB338" s="107"/>
      <c r="AC338" s="107"/>
      <c r="AD338" s="107"/>
      <c r="AE338" s="107"/>
      <c r="AF338" s="107"/>
      <c r="AG338" s="107"/>
      <c r="AH338" s="107"/>
      <c r="AI338" s="107"/>
      <c r="AJ338" s="107"/>
      <c r="AK338" s="107"/>
      <c r="AL338" s="7"/>
      <c r="BB338" s="89" t="str">
        <f t="shared" si="9"/>
        <v/>
      </c>
      <c r="CF338" t="s">
        <v>422</v>
      </c>
      <c r="CG338" t="s">
        <v>1414</v>
      </c>
    </row>
    <row r="339" spans="1:85" ht="13.5" customHeight="1">
      <c r="A339" s="7"/>
      <c r="AV339" s="369" t="str">
        <f>IF(AZ339="","",3)</f>
        <v/>
      </c>
      <c r="AW339" s="370"/>
      <c r="AX339" s="370" t="s">
        <v>2038</v>
      </c>
      <c r="AY339" s="373"/>
      <c r="AZ339" s="373" t="str">
        <f>IF($I$22="","",IF(OR($I$22=0,$I$22=1,$I$22=2),"",$I$22))</f>
        <v/>
      </c>
      <c r="BA339" s="374"/>
      <c r="BB339" s="89" t="str">
        <f t="shared" si="9"/>
        <v/>
      </c>
      <c r="CF339" t="s">
        <v>423</v>
      </c>
      <c r="CG339" t="s">
        <v>1415</v>
      </c>
    </row>
    <row r="340" spans="1:85" ht="13.5" customHeight="1">
      <c r="AV340" s="371"/>
      <c r="AW340" s="372"/>
      <c r="AX340" s="372"/>
      <c r="AY340" s="372"/>
      <c r="AZ340" s="372"/>
      <c r="BA340" s="375"/>
      <c r="BB340" s="89" t="str">
        <f t="shared" si="9"/>
        <v/>
      </c>
      <c r="CF340" t="s">
        <v>424</v>
      </c>
      <c r="CG340" t="s">
        <v>1416</v>
      </c>
    </row>
    <row r="341" spans="1:85" hidden="1">
      <c r="CF341" t="s">
        <v>425</v>
      </c>
      <c r="CG341" t="s">
        <v>1417</v>
      </c>
    </row>
    <row r="342" spans="1:85" hidden="1">
      <c r="CF342" t="s">
        <v>426</v>
      </c>
      <c r="CG342" t="s">
        <v>1418</v>
      </c>
    </row>
    <row r="343" spans="1:85" hidden="1">
      <c r="CF343" t="s">
        <v>427</v>
      </c>
      <c r="CG343" t="s">
        <v>1419</v>
      </c>
    </row>
    <row r="344" spans="1:85" hidden="1">
      <c r="CF344" t="s">
        <v>428</v>
      </c>
      <c r="CG344" t="s">
        <v>1420</v>
      </c>
    </row>
    <row r="345" spans="1:85" hidden="1">
      <c r="CF345" t="s">
        <v>429</v>
      </c>
      <c r="CG345" t="s">
        <v>1421</v>
      </c>
    </row>
    <row r="346" spans="1:85" hidden="1">
      <c r="CF346" t="s">
        <v>430</v>
      </c>
      <c r="CG346" t="s">
        <v>1422</v>
      </c>
    </row>
    <row r="347" spans="1:85" hidden="1">
      <c r="CF347" t="s">
        <v>431</v>
      </c>
      <c r="CG347" t="s">
        <v>1423</v>
      </c>
    </row>
    <row r="348" spans="1:85" hidden="1">
      <c r="CF348" t="s">
        <v>432</v>
      </c>
      <c r="CG348" t="s">
        <v>1424</v>
      </c>
    </row>
    <row r="349" spans="1:85" hidden="1">
      <c r="CF349" t="s">
        <v>433</v>
      </c>
      <c r="CG349" t="s">
        <v>1425</v>
      </c>
    </row>
    <row r="350" spans="1:85" hidden="1">
      <c r="CF350" t="s">
        <v>434</v>
      </c>
      <c r="CG350" t="s">
        <v>1426</v>
      </c>
    </row>
    <row r="351" spans="1:85" hidden="1">
      <c r="CF351" t="s">
        <v>435</v>
      </c>
      <c r="CG351" t="s">
        <v>1427</v>
      </c>
    </row>
    <row r="352" spans="1:85" hidden="1">
      <c r="CF352" t="s">
        <v>436</v>
      </c>
      <c r="CG352" t="s">
        <v>1428</v>
      </c>
    </row>
    <row r="353" spans="84:85" hidden="1">
      <c r="CF353" t="s">
        <v>437</v>
      </c>
      <c r="CG353" t="s">
        <v>1429</v>
      </c>
    </row>
    <row r="354" spans="84:85" hidden="1">
      <c r="CF354" t="s">
        <v>438</v>
      </c>
      <c r="CG354" t="s">
        <v>1430</v>
      </c>
    </row>
    <row r="355" spans="84:85" hidden="1">
      <c r="CF355" t="s">
        <v>439</v>
      </c>
      <c r="CG355" t="s">
        <v>1431</v>
      </c>
    </row>
    <row r="356" spans="84:85" hidden="1">
      <c r="CF356" t="s">
        <v>440</v>
      </c>
      <c r="CG356" t="s">
        <v>1432</v>
      </c>
    </row>
    <row r="357" spans="84:85" hidden="1">
      <c r="CF357" t="s">
        <v>441</v>
      </c>
      <c r="CG357" t="s">
        <v>1433</v>
      </c>
    </row>
    <row r="358" spans="84:85" hidden="1">
      <c r="CF358" t="s">
        <v>442</v>
      </c>
      <c r="CG358" t="s">
        <v>1434</v>
      </c>
    </row>
    <row r="359" spans="84:85" hidden="1">
      <c r="CF359" t="s">
        <v>443</v>
      </c>
      <c r="CG359" t="s">
        <v>1435</v>
      </c>
    </row>
    <row r="360" spans="84:85" hidden="1">
      <c r="CF360" t="s">
        <v>444</v>
      </c>
      <c r="CG360" t="s">
        <v>1436</v>
      </c>
    </row>
    <row r="361" spans="84:85" hidden="1">
      <c r="CF361" t="s">
        <v>445</v>
      </c>
      <c r="CG361" t="s">
        <v>1437</v>
      </c>
    </row>
    <row r="362" spans="84:85" hidden="1">
      <c r="CF362" t="s">
        <v>446</v>
      </c>
      <c r="CG362" t="s">
        <v>1438</v>
      </c>
    </row>
    <row r="363" spans="84:85" hidden="1">
      <c r="CF363" t="s">
        <v>447</v>
      </c>
      <c r="CG363" t="s">
        <v>1439</v>
      </c>
    </row>
    <row r="364" spans="84:85" hidden="1">
      <c r="CF364" t="s">
        <v>448</v>
      </c>
      <c r="CG364" t="s">
        <v>1440</v>
      </c>
    </row>
    <row r="365" spans="84:85" hidden="1">
      <c r="CF365" t="s">
        <v>449</v>
      </c>
      <c r="CG365" t="s">
        <v>1441</v>
      </c>
    </row>
    <row r="366" spans="84:85" hidden="1">
      <c r="CF366" t="s">
        <v>450</v>
      </c>
      <c r="CG366" t="s">
        <v>1442</v>
      </c>
    </row>
    <row r="367" spans="84:85" hidden="1">
      <c r="CF367" t="s">
        <v>451</v>
      </c>
      <c r="CG367" t="s">
        <v>1443</v>
      </c>
    </row>
    <row r="368" spans="84:85" hidden="1">
      <c r="CF368" t="s">
        <v>452</v>
      </c>
      <c r="CG368" t="s">
        <v>1444</v>
      </c>
    </row>
    <row r="369" spans="84:85" hidden="1">
      <c r="CF369" t="s">
        <v>453</v>
      </c>
      <c r="CG369" t="s">
        <v>1445</v>
      </c>
    </row>
    <row r="370" spans="84:85" hidden="1">
      <c r="CF370" t="s">
        <v>454</v>
      </c>
      <c r="CG370" t="s">
        <v>1446</v>
      </c>
    </row>
    <row r="371" spans="84:85" hidden="1">
      <c r="CF371" t="s">
        <v>455</v>
      </c>
      <c r="CG371" t="s">
        <v>1447</v>
      </c>
    </row>
    <row r="372" spans="84:85" hidden="1">
      <c r="CF372" t="s">
        <v>456</v>
      </c>
      <c r="CG372" t="s">
        <v>1448</v>
      </c>
    </row>
    <row r="373" spans="84:85" hidden="1">
      <c r="CF373" t="s">
        <v>457</v>
      </c>
      <c r="CG373" t="s">
        <v>1449</v>
      </c>
    </row>
    <row r="374" spans="84:85" hidden="1">
      <c r="CF374" t="s">
        <v>458</v>
      </c>
      <c r="CG374" t="s">
        <v>1450</v>
      </c>
    </row>
    <row r="375" spans="84:85" hidden="1">
      <c r="CF375" t="s">
        <v>459</v>
      </c>
      <c r="CG375" t="s">
        <v>1451</v>
      </c>
    </row>
    <row r="376" spans="84:85" hidden="1">
      <c r="CF376" t="s">
        <v>460</v>
      </c>
      <c r="CG376" t="s">
        <v>1452</v>
      </c>
    </row>
    <row r="377" spans="84:85" hidden="1">
      <c r="CF377" t="s">
        <v>461</v>
      </c>
      <c r="CG377" t="s">
        <v>1453</v>
      </c>
    </row>
    <row r="378" spans="84:85" hidden="1">
      <c r="CF378" t="s">
        <v>462</v>
      </c>
      <c r="CG378" t="s">
        <v>1454</v>
      </c>
    </row>
    <row r="379" spans="84:85" hidden="1">
      <c r="CF379" t="s">
        <v>463</v>
      </c>
      <c r="CG379" t="s">
        <v>1455</v>
      </c>
    </row>
    <row r="380" spans="84:85" hidden="1">
      <c r="CF380" t="s">
        <v>464</v>
      </c>
      <c r="CG380" t="s">
        <v>1456</v>
      </c>
    </row>
    <row r="381" spans="84:85" hidden="1">
      <c r="CF381" t="s">
        <v>465</v>
      </c>
      <c r="CG381" t="s">
        <v>1457</v>
      </c>
    </row>
    <row r="382" spans="84:85" hidden="1">
      <c r="CF382" t="s">
        <v>466</v>
      </c>
      <c r="CG382" t="s">
        <v>1458</v>
      </c>
    </row>
    <row r="383" spans="84:85" hidden="1">
      <c r="CF383" t="s">
        <v>467</v>
      </c>
      <c r="CG383" t="s">
        <v>1459</v>
      </c>
    </row>
    <row r="384" spans="84:85" hidden="1">
      <c r="CF384" t="s">
        <v>468</v>
      </c>
      <c r="CG384" t="s">
        <v>1460</v>
      </c>
    </row>
    <row r="385" spans="84:85" hidden="1">
      <c r="CF385" t="s">
        <v>469</v>
      </c>
      <c r="CG385" t="s">
        <v>1461</v>
      </c>
    </row>
    <row r="386" spans="84:85" hidden="1">
      <c r="CF386" t="s">
        <v>470</v>
      </c>
      <c r="CG386" t="s">
        <v>1462</v>
      </c>
    </row>
    <row r="387" spans="84:85" hidden="1">
      <c r="CF387" t="s">
        <v>471</v>
      </c>
      <c r="CG387" t="s">
        <v>1463</v>
      </c>
    </row>
    <row r="388" spans="84:85" hidden="1">
      <c r="CF388" t="s">
        <v>472</v>
      </c>
      <c r="CG388" t="s">
        <v>1464</v>
      </c>
    </row>
    <row r="389" spans="84:85" hidden="1">
      <c r="CF389" t="s">
        <v>473</v>
      </c>
      <c r="CG389" t="s">
        <v>1465</v>
      </c>
    </row>
    <row r="390" spans="84:85" hidden="1">
      <c r="CF390" t="s">
        <v>474</v>
      </c>
      <c r="CG390" t="s">
        <v>1466</v>
      </c>
    </row>
    <row r="391" spans="84:85" hidden="1">
      <c r="CF391" t="s">
        <v>475</v>
      </c>
      <c r="CG391" t="s">
        <v>1467</v>
      </c>
    </row>
    <row r="392" spans="84:85" hidden="1">
      <c r="CF392" t="s">
        <v>476</v>
      </c>
      <c r="CG392" t="s">
        <v>1468</v>
      </c>
    </row>
    <row r="393" spans="84:85" hidden="1">
      <c r="CF393" t="s">
        <v>477</v>
      </c>
      <c r="CG393" t="s">
        <v>1469</v>
      </c>
    </row>
    <row r="394" spans="84:85" hidden="1">
      <c r="CF394" t="s">
        <v>478</v>
      </c>
      <c r="CG394" t="s">
        <v>1470</v>
      </c>
    </row>
    <row r="395" spans="84:85" hidden="1">
      <c r="CF395" t="s">
        <v>479</v>
      </c>
      <c r="CG395" t="s">
        <v>1471</v>
      </c>
    </row>
    <row r="396" spans="84:85" hidden="1">
      <c r="CF396" t="s">
        <v>480</v>
      </c>
      <c r="CG396" t="s">
        <v>1472</v>
      </c>
    </row>
    <row r="397" spans="84:85" hidden="1">
      <c r="CF397" t="s">
        <v>481</v>
      </c>
      <c r="CG397" t="s">
        <v>1473</v>
      </c>
    </row>
    <row r="398" spans="84:85" hidden="1">
      <c r="CF398" t="s">
        <v>482</v>
      </c>
      <c r="CG398" t="s">
        <v>1474</v>
      </c>
    </row>
    <row r="399" spans="84:85" hidden="1">
      <c r="CF399" t="s">
        <v>483</v>
      </c>
      <c r="CG399" t="s">
        <v>1475</v>
      </c>
    </row>
    <row r="400" spans="84:85" hidden="1">
      <c r="CF400" t="s">
        <v>484</v>
      </c>
      <c r="CG400" t="s">
        <v>1476</v>
      </c>
    </row>
    <row r="401" spans="84:85" hidden="1">
      <c r="CF401" t="s">
        <v>485</v>
      </c>
      <c r="CG401" t="s">
        <v>1477</v>
      </c>
    </row>
    <row r="402" spans="84:85" hidden="1">
      <c r="CF402" t="s">
        <v>486</v>
      </c>
      <c r="CG402" t="s">
        <v>1478</v>
      </c>
    </row>
    <row r="403" spans="84:85" hidden="1">
      <c r="CF403" t="s">
        <v>487</v>
      </c>
      <c r="CG403" t="s">
        <v>1479</v>
      </c>
    </row>
    <row r="404" spans="84:85" hidden="1">
      <c r="CF404" t="s">
        <v>488</v>
      </c>
      <c r="CG404" t="s">
        <v>1480</v>
      </c>
    </row>
    <row r="405" spans="84:85" hidden="1">
      <c r="CF405" t="s">
        <v>489</v>
      </c>
      <c r="CG405" t="s">
        <v>1481</v>
      </c>
    </row>
    <row r="406" spans="84:85" hidden="1">
      <c r="CF406" t="s">
        <v>490</v>
      </c>
      <c r="CG406" t="s">
        <v>1482</v>
      </c>
    </row>
    <row r="407" spans="84:85" hidden="1">
      <c r="CF407" t="s">
        <v>491</v>
      </c>
      <c r="CG407" t="s">
        <v>1483</v>
      </c>
    </row>
    <row r="408" spans="84:85" hidden="1">
      <c r="CF408" t="s">
        <v>492</v>
      </c>
      <c r="CG408" t="s">
        <v>1484</v>
      </c>
    </row>
    <row r="409" spans="84:85" hidden="1">
      <c r="CF409" t="s">
        <v>493</v>
      </c>
      <c r="CG409" t="s">
        <v>1485</v>
      </c>
    </row>
    <row r="410" spans="84:85" hidden="1">
      <c r="CF410" t="s">
        <v>494</v>
      </c>
      <c r="CG410" t="s">
        <v>1486</v>
      </c>
    </row>
    <row r="411" spans="84:85" hidden="1">
      <c r="CF411" t="s">
        <v>495</v>
      </c>
      <c r="CG411" t="s">
        <v>1487</v>
      </c>
    </row>
    <row r="412" spans="84:85" hidden="1">
      <c r="CF412" t="s">
        <v>496</v>
      </c>
      <c r="CG412" t="s">
        <v>1488</v>
      </c>
    </row>
    <row r="413" spans="84:85" hidden="1">
      <c r="CF413" t="s">
        <v>497</v>
      </c>
      <c r="CG413" t="s">
        <v>1489</v>
      </c>
    </row>
    <row r="414" spans="84:85" hidden="1">
      <c r="CF414" t="s">
        <v>498</v>
      </c>
      <c r="CG414" t="s">
        <v>1490</v>
      </c>
    </row>
    <row r="415" spans="84:85" hidden="1">
      <c r="CF415" t="s">
        <v>499</v>
      </c>
      <c r="CG415" t="s">
        <v>1491</v>
      </c>
    </row>
    <row r="416" spans="84:85" hidden="1">
      <c r="CF416" t="s">
        <v>500</v>
      </c>
      <c r="CG416" t="s">
        <v>1492</v>
      </c>
    </row>
    <row r="417" spans="84:85" hidden="1">
      <c r="CF417" t="s">
        <v>501</v>
      </c>
      <c r="CG417" t="s">
        <v>1493</v>
      </c>
    </row>
    <row r="418" spans="84:85" hidden="1">
      <c r="CF418" t="s">
        <v>502</v>
      </c>
      <c r="CG418" t="s">
        <v>1494</v>
      </c>
    </row>
    <row r="419" spans="84:85" hidden="1">
      <c r="CF419" t="s">
        <v>503</v>
      </c>
      <c r="CG419" t="s">
        <v>1495</v>
      </c>
    </row>
    <row r="420" spans="84:85" hidden="1">
      <c r="CF420" t="s">
        <v>504</v>
      </c>
      <c r="CG420" t="s">
        <v>1496</v>
      </c>
    </row>
    <row r="421" spans="84:85" hidden="1">
      <c r="CF421" t="s">
        <v>505</v>
      </c>
      <c r="CG421" t="s">
        <v>1497</v>
      </c>
    </row>
    <row r="422" spans="84:85" hidden="1">
      <c r="CF422" t="s">
        <v>506</v>
      </c>
      <c r="CG422" t="s">
        <v>1498</v>
      </c>
    </row>
    <row r="423" spans="84:85" hidden="1">
      <c r="CF423" t="s">
        <v>507</v>
      </c>
      <c r="CG423" t="s">
        <v>1499</v>
      </c>
    </row>
    <row r="424" spans="84:85" hidden="1">
      <c r="CF424" t="s">
        <v>508</v>
      </c>
      <c r="CG424" t="s">
        <v>1500</v>
      </c>
    </row>
    <row r="425" spans="84:85" hidden="1">
      <c r="CF425" t="s">
        <v>509</v>
      </c>
      <c r="CG425" t="s">
        <v>1501</v>
      </c>
    </row>
    <row r="426" spans="84:85" hidden="1">
      <c r="CF426" t="s">
        <v>510</v>
      </c>
      <c r="CG426" t="s">
        <v>1502</v>
      </c>
    </row>
    <row r="427" spans="84:85" hidden="1">
      <c r="CF427" t="s">
        <v>511</v>
      </c>
      <c r="CG427" t="s">
        <v>1503</v>
      </c>
    </row>
    <row r="428" spans="84:85" hidden="1">
      <c r="CF428" t="s">
        <v>512</v>
      </c>
      <c r="CG428" t="s">
        <v>1504</v>
      </c>
    </row>
    <row r="429" spans="84:85" hidden="1">
      <c r="CF429" t="s">
        <v>513</v>
      </c>
      <c r="CG429" t="s">
        <v>1505</v>
      </c>
    </row>
    <row r="430" spans="84:85" hidden="1">
      <c r="CF430" t="s">
        <v>514</v>
      </c>
      <c r="CG430" t="s">
        <v>1506</v>
      </c>
    </row>
    <row r="431" spans="84:85" hidden="1">
      <c r="CF431" t="s">
        <v>515</v>
      </c>
      <c r="CG431" t="s">
        <v>1507</v>
      </c>
    </row>
    <row r="432" spans="84:85" hidden="1">
      <c r="CF432" t="s">
        <v>516</v>
      </c>
      <c r="CG432" t="s">
        <v>1508</v>
      </c>
    </row>
    <row r="433" spans="84:85" hidden="1">
      <c r="CF433" t="s">
        <v>517</v>
      </c>
      <c r="CG433" t="s">
        <v>1509</v>
      </c>
    </row>
    <row r="434" spans="84:85" hidden="1">
      <c r="CF434" t="s">
        <v>518</v>
      </c>
      <c r="CG434" t="s">
        <v>1510</v>
      </c>
    </row>
    <row r="435" spans="84:85" hidden="1">
      <c r="CF435" t="s">
        <v>519</v>
      </c>
      <c r="CG435" t="s">
        <v>64</v>
      </c>
    </row>
    <row r="436" spans="84:85" hidden="1">
      <c r="CF436" t="s">
        <v>520</v>
      </c>
      <c r="CG436" t="s">
        <v>1511</v>
      </c>
    </row>
    <row r="437" spans="84:85" hidden="1">
      <c r="CF437" t="s">
        <v>521</v>
      </c>
      <c r="CG437" t="s">
        <v>1512</v>
      </c>
    </row>
    <row r="438" spans="84:85" hidden="1">
      <c r="CF438" t="s">
        <v>522</v>
      </c>
      <c r="CG438" t="s">
        <v>1513</v>
      </c>
    </row>
    <row r="439" spans="84:85" hidden="1">
      <c r="CF439" t="s">
        <v>523</v>
      </c>
      <c r="CG439" t="s">
        <v>1514</v>
      </c>
    </row>
    <row r="440" spans="84:85" hidden="1">
      <c r="CF440" t="s">
        <v>524</v>
      </c>
      <c r="CG440" t="s">
        <v>1515</v>
      </c>
    </row>
    <row r="441" spans="84:85" hidden="1">
      <c r="CF441" t="s">
        <v>525</v>
      </c>
      <c r="CG441" t="s">
        <v>1516</v>
      </c>
    </row>
    <row r="442" spans="84:85" hidden="1">
      <c r="CF442" t="s">
        <v>526</v>
      </c>
      <c r="CG442" t="s">
        <v>1517</v>
      </c>
    </row>
    <row r="443" spans="84:85" hidden="1">
      <c r="CF443" t="s">
        <v>527</v>
      </c>
      <c r="CG443" t="s">
        <v>1518</v>
      </c>
    </row>
    <row r="444" spans="84:85" hidden="1">
      <c r="CF444" t="s">
        <v>528</v>
      </c>
      <c r="CG444" t="s">
        <v>1519</v>
      </c>
    </row>
    <row r="445" spans="84:85" hidden="1">
      <c r="CF445" t="s">
        <v>529</v>
      </c>
      <c r="CG445" t="s">
        <v>1520</v>
      </c>
    </row>
    <row r="446" spans="84:85" hidden="1">
      <c r="CF446" t="s">
        <v>530</v>
      </c>
      <c r="CG446" t="s">
        <v>1521</v>
      </c>
    </row>
    <row r="447" spans="84:85" hidden="1">
      <c r="CF447" t="s">
        <v>531</v>
      </c>
      <c r="CG447" t="s">
        <v>1522</v>
      </c>
    </row>
    <row r="448" spans="84:85" hidden="1">
      <c r="CF448" t="s">
        <v>532</v>
      </c>
      <c r="CG448" t="s">
        <v>1523</v>
      </c>
    </row>
    <row r="449" spans="84:85" hidden="1">
      <c r="CF449" t="s">
        <v>533</v>
      </c>
      <c r="CG449" t="s">
        <v>1524</v>
      </c>
    </row>
    <row r="450" spans="84:85" hidden="1">
      <c r="CF450" t="s">
        <v>534</v>
      </c>
      <c r="CG450" t="s">
        <v>1525</v>
      </c>
    </row>
    <row r="451" spans="84:85" hidden="1">
      <c r="CF451" t="s">
        <v>535</v>
      </c>
      <c r="CG451" t="s">
        <v>1526</v>
      </c>
    </row>
    <row r="452" spans="84:85" hidden="1">
      <c r="CF452" t="s">
        <v>536</v>
      </c>
      <c r="CG452" t="s">
        <v>1527</v>
      </c>
    </row>
    <row r="453" spans="84:85" hidden="1">
      <c r="CF453" t="s">
        <v>537</v>
      </c>
      <c r="CG453" t="s">
        <v>1528</v>
      </c>
    </row>
    <row r="454" spans="84:85" hidden="1">
      <c r="CF454" t="s">
        <v>538</v>
      </c>
      <c r="CG454" t="s">
        <v>1529</v>
      </c>
    </row>
    <row r="455" spans="84:85" hidden="1">
      <c r="CF455" t="s">
        <v>539</v>
      </c>
      <c r="CG455" t="s">
        <v>1530</v>
      </c>
    </row>
    <row r="456" spans="84:85" hidden="1">
      <c r="CF456" t="s">
        <v>540</v>
      </c>
      <c r="CG456" t="s">
        <v>1531</v>
      </c>
    </row>
    <row r="457" spans="84:85" hidden="1">
      <c r="CF457" t="s">
        <v>541</v>
      </c>
      <c r="CG457" t="s">
        <v>1532</v>
      </c>
    </row>
    <row r="458" spans="84:85" hidden="1">
      <c r="CF458" t="s">
        <v>542</v>
      </c>
      <c r="CG458" t="s">
        <v>1533</v>
      </c>
    </row>
    <row r="459" spans="84:85" hidden="1">
      <c r="CF459" t="s">
        <v>543</v>
      </c>
      <c r="CG459" t="s">
        <v>1534</v>
      </c>
    </row>
    <row r="460" spans="84:85" hidden="1">
      <c r="CF460" t="s">
        <v>544</v>
      </c>
      <c r="CG460" t="s">
        <v>1535</v>
      </c>
    </row>
    <row r="461" spans="84:85" hidden="1">
      <c r="CF461" t="s">
        <v>545</v>
      </c>
      <c r="CG461" t="s">
        <v>1536</v>
      </c>
    </row>
    <row r="462" spans="84:85" hidden="1">
      <c r="CF462" t="s">
        <v>546</v>
      </c>
      <c r="CG462" t="s">
        <v>1537</v>
      </c>
    </row>
    <row r="463" spans="84:85" hidden="1">
      <c r="CF463" t="s">
        <v>547</v>
      </c>
      <c r="CG463" t="s">
        <v>1538</v>
      </c>
    </row>
    <row r="464" spans="84:85" hidden="1">
      <c r="CF464" t="s">
        <v>548</v>
      </c>
      <c r="CG464" t="s">
        <v>1539</v>
      </c>
    </row>
    <row r="465" spans="84:85" hidden="1">
      <c r="CF465" t="s">
        <v>549</v>
      </c>
      <c r="CG465" t="s">
        <v>1540</v>
      </c>
    </row>
    <row r="466" spans="84:85" hidden="1">
      <c r="CF466" t="s">
        <v>550</v>
      </c>
      <c r="CG466" t="s">
        <v>1541</v>
      </c>
    </row>
    <row r="467" spans="84:85" hidden="1">
      <c r="CF467" t="s">
        <v>551</v>
      </c>
      <c r="CG467" t="s">
        <v>1542</v>
      </c>
    </row>
    <row r="468" spans="84:85" hidden="1">
      <c r="CF468" t="s">
        <v>552</v>
      </c>
      <c r="CG468" t="s">
        <v>1543</v>
      </c>
    </row>
    <row r="469" spans="84:85" hidden="1">
      <c r="CF469" t="s">
        <v>553</v>
      </c>
      <c r="CG469" t="s">
        <v>1544</v>
      </c>
    </row>
    <row r="470" spans="84:85" hidden="1">
      <c r="CF470" t="s">
        <v>554</v>
      </c>
      <c r="CG470" t="s">
        <v>1545</v>
      </c>
    </row>
    <row r="471" spans="84:85" hidden="1">
      <c r="CF471" t="s">
        <v>555</v>
      </c>
      <c r="CG471" t="s">
        <v>1546</v>
      </c>
    </row>
    <row r="472" spans="84:85" hidden="1">
      <c r="CF472" t="s">
        <v>556</v>
      </c>
      <c r="CG472" t="s">
        <v>1547</v>
      </c>
    </row>
    <row r="473" spans="84:85" hidden="1">
      <c r="CF473" t="s">
        <v>557</v>
      </c>
      <c r="CG473" t="s">
        <v>1548</v>
      </c>
    </row>
    <row r="474" spans="84:85" hidden="1">
      <c r="CF474" t="s">
        <v>558</v>
      </c>
      <c r="CG474" t="s">
        <v>1549</v>
      </c>
    </row>
    <row r="475" spans="84:85" hidden="1">
      <c r="CF475" t="s">
        <v>559</v>
      </c>
      <c r="CG475" t="s">
        <v>1550</v>
      </c>
    </row>
    <row r="476" spans="84:85" hidden="1">
      <c r="CF476" t="s">
        <v>560</v>
      </c>
      <c r="CG476" t="s">
        <v>1551</v>
      </c>
    </row>
    <row r="477" spans="84:85" hidden="1">
      <c r="CF477" t="s">
        <v>561</v>
      </c>
      <c r="CG477" t="s">
        <v>1552</v>
      </c>
    </row>
    <row r="478" spans="84:85" hidden="1">
      <c r="CF478" t="s">
        <v>562</v>
      </c>
      <c r="CG478" t="s">
        <v>1553</v>
      </c>
    </row>
    <row r="479" spans="84:85" hidden="1">
      <c r="CF479" t="s">
        <v>563</v>
      </c>
      <c r="CG479" t="s">
        <v>1554</v>
      </c>
    </row>
    <row r="480" spans="84:85" hidden="1">
      <c r="CF480" t="s">
        <v>564</v>
      </c>
      <c r="CG480" t="s">
        <v>1555</v>
      </c>
    </row>
    <row r="481" spans="84:85" hidden="1">
      <c r="CF481" t="s">
        <v>565</v>
      </c>
      <c r="CG481" t="s">
        <v>1556</v>
      </c>
    </row>
    <row r="482" spans="84:85" hidden="1">
      <c r="CF482" t="s">
        <v>566</v>
      </c>
      <c r="CG482" t="s">
        <v>1557</v>
      </c>
    </row>
    <row r="483" spans="84:85" hidden="1">
      <c r="CF483" t="s">
        <v>567</v>
      </c>
      <c r="CG483" t="s">
        <v>1558</v>
      </c>
    </row>
    <row r="484" spans="84:85" hidden="1">
      <c r="CF484" t="s">
        <v>568</v>
      </c>
      <c r="CG484" t="s">
        <v>1559</v>
      </c>
    </row>
    <row r="485" spans="84:85" hidden="1">
      <c r="CF485" t="s">
        <v>569</v>
      </c>
      <c r="CG485" t="s">
        <v>1560</v>
      </c>
    </row>
    <row r="486" spans="84:85" hidden="1">
      <c r="CF486" t="s">
        <v>570</v>
      </c>
      <c r="CG486" t="s">
        <v>1561</v>
      </c>
    </row>
    <row r="487" spans="84:85" hidden="1">
      <c r="CF487" t="s">
        <v>571</v>
      </c>
      <c r="CG487" t="s">
        <v>1562</v>
      </c>
    </row>
    <row r="488" spans="84:85" hidden="1">
      <c r="CF488" t="s">
        <v>572</v>
      </c>
      <c r="CG488" t="s">
        <v>1563</v>
      </c>
    </row>
    <row r="489" spans="84:85" hidden="1">
      <c r="CF489" t="s">
        <v>573</v>
      </c>
      <c r="CG489" t="s">
        <v>1564</v>
      </c>
    </row>
    <row r="490" spans="84:85" hidden="1">
      <c r="CF490" t="s">
        <v>574</v>
      </c>
      <c r="CG490" t="s">
        <v>1565</v>
      </c>
    </row>
    <row r="491" spans="84:85" hidden="1">
      <c r="CF491" t="s">
        <v>575</v>
      </c>
      <c r="CG491" t="s">
        <v>67</v>
      </c>
    </row>
    <row r="492" spans="84:85" hidden="1">
      <c r="CF492" t="s">
        <v>576</v>
      </c>
      <c r="CG492" t="s">
        <v>1566</v>
      </c>
    </row>
    <row r="493" spans="84:85" hidden="1">
      <c r="CF493" t="s">
        <v>577</v>
      </c>
      <c r="CG493" t="s">
        <v>1567</v>
      </c>
    </row>
    <row r="494" spans="84:85" hidden="1">
      <c r="CF494" t="s">
        <v>578</v>
      </c>
      <c r="CG494" t="s">
        <v>1568</v>
      </c>
    </row>
    <row r="495" spans="84:85" hidden="1">
      <c r="CF495" t="s">
        <v>579</v>
      </c>
      <c r="CG495" t="s">
        <v>1569</v>
      </c>
    </row>
    <row r="496" spans="84:85" hidden="1">
      <c r="CF496" t="s">
        <v>580</v>
      </c>
      <c r="CG496" t="s">
        <v>1570</v>
      </c>
    </row>
    <row r="497" spans="84:85" hidden="1">
      <c r="CF497" t="s">
        <v>581</v>
      </c>
      <c r="CG497" t="s">
        <v>1571</v>
      </c>
    </row>
    <row r="498" spans="84:85" hidden="1">
      <c r="CF498" t="s">
        <v>582</v>
      </c>
      <c r="CG498" t="s">
        <v>1572</v>
      </c>
    </row>
    <row r="499" spans="84:85" hidden="1">
      <c r="CF499" t="s">
        <v>583</v>
      </c>
      <c r="CG499" t="s">
        <v>1573</v>
      </c>
    </row>
    <row r="500" spans="84:85" hidden="1">
      <c r="CF500" t="s">
        <v>584</v>
      </c>
      <c r="CG500" t="s">
        <v>1574</v>
      </c>
    </row>
    <row r="501" spans="84:85" hidden="1">
      <c r="CF501" t="s">
        <v>585</v>
      </c>
      <c r="CG501" t="s">
        <v>1575</v>
      </c>
    </row>
    <row r="502" spans="84:85" hidden="1">
      <c r="CF502" t="s">
        <v>586</v>
      </c>
      <c r="CG502" t="s">
        <v>1576</v>
      </c>
    </row>
    <row r="503" spans="84:85" hidden="1">
      <c r="CF503" t="s">
        <v>587</v>
      </c>
      <c r="CG503" t="s">
        <v>1577</v>
      </c>
    </row>
    <row r="504" spans="84:85" hidden="1">
      <c r="CF504" t="s">
        <v>588</v>
      </c>
      <c r="CG504" t="s">
        <v>1578</v>
      </c>
    </row>
    <row r="505" spans="84:85" hidden="1">
      <c r="CF505" t="s">
        <v>589</v>
      </c>
      <c r="CG505" t="s">
        <v>1579</v>
      </c>
    </row>
    <row r="506" spans="84:85" hidden="1">
      <c r="CF506" t="s">
        <v>590</v>
      </c>
      <c r="CG506" t="s">
        <v>1580</v>
      </c>
    </row>
    <row r="507" spans="84:85" hidden="1">
      <c r="CF507" t="s">
        <v>591</v>
      </c>
      <c r="CG507" t="s">
        <v>1581</v>
      </c>
    </row>
    <row r="508" spans="84:85" hidden="1">
      <c r="CF508" t="s">
        <v>592</v>
      </c>
      <c r="CG508" t="s">
        <v>1582</v>
      </c>
    </row>
    <row r="509" spans="84:85" hidden="1">
      <c r="CF509" t="s">
        <v>593</v>
      </c>
      <c r="CG509" t="s">
        <v>1583</v>
      </c>
    </row>
    <row r="510" spans="84:85" hidden="1">
      <c r="CF510" t="s">
        <v>594</v>
      </c>
      <c r="CG510" t="s">
        <v>1584</v>
      </c>
    </row>
    <row r="511" spans="84:85" hidden="1">
      <c r="CF511" t="s">
        <v>595</v>
      </c>
      <c r="CG511" t="s">
        <v>1585</v>
      </c>
    </row>
    <row r="512" spans="84:85" hidden="1">
      <c r="CF512" t="s">
        <v>596</v>
      </c>
      <c r="CG512" t="s">
        <v>1586</v>
      </c>
    </row>
    <row r="513" spans="84:85" hidden="1">
      <c r="CF513" t="s">
        <v>597</v>
      </c>
      <c r="CG513" t="s">
        <v>1587</v>
      </c>
    </row>
    <row r="514" spans="84:85" hidden="1">
      <c r="CF514" t="s">
        <v>598</v>
      </c>
      <c r="CG514" t="s">
        <v>1588</v>
      </c>
    </row>
    <row r="515" spans="84:85" hidden="1">
      <c r="CF515" t="s">
        <v>599</v>
      </c>
      <c r="CG515" t="s">
        <v>1589</v>
      </c>
    </row>
    <row r="516" spans="84:85" hidden="1">
      <c r="CF516" t="s">
        <v>600</v>
      </c>
      <c r="CG516" t="s">
        <v>1590</v>
      </c>
    </row>
    <row r="517" spans="84:85" hidden="1">
      <c r="CF517" t="s">
        <v>601</v>
      </c>
      <c r="CG517" t="s">
        <v>1591</v>
      </c>
    </row>
    <row r="518" spans="84:85" hidden="1">
      <c r="CF518" t="s">
        <v>602</v>
      </c>
      <c r="CG518" t="s">
        <v>1592</v>
      </c>
    </row>
    <row r="519" spans="84:85" hidden="1">
      <c r="CF519" t="s">
        <v>603</v>
      </c>
      <c r="CG519" t="s">
        <v>1593</v>
      </c>
    </row>
    <row r="520" spans="84:85" hidden="1">
      <c r="CF520" t="s">
        <v>604</v>
      </c>
      <c r="CG520" t="s">
        <v>1594</v>
      </c>
    </row>
    <row r="521" spans="84:85" hidden="1">
      <c r="CF521" t="s">
        <v>605</v>
      </c>
      <c r="CG521" t="s">
        <v>1595</v>
      </c>
    </row>
    <row r="522" spans="84:85" hidden="1">
      <c r="CF522" t="s">
        <v>606</v>
      </c>
      <c r="CG522" t="s">
        <v>1596</v>
      </c>
    </row>
    <row r="523" spans="84:85" hidden="1">
      <c r="CF523" t="s">
        <v>607</v>
      </c>
      <c r="CG523" t="s">
        <v>1597</v>
      </c>
    </row>
    <row r="524" spans="84:85" hidden="1">
      <c r="CF524" t="s">
        <v>608</v>
      </c>
      <c r="CG524" t="s">
        <v>1598</v>
      </c>
    </row>
    <row r="525" spans="84:85" hidden="1">
      <c r="CF525" t="s">
        <v>609</v>
      </c>
      <c r="CG525" t="s">
        <v>1599</v>
      </c>
    </row>
    <row r="526" spans="84:85" hidden="1">
      <c r="CF526" t="s">
        <v>610</v>
      </c>
      <c r="CG526" t="s">
        <v>1600</v>
      </c>
    </row>
    <row r="527" spans="84:85" hidden="1">
      <c r="CF527" t="s">
        <v>611</v>
      </c>
      <c r="CG527" t="s">
        <v>1601</v>
      </c>
    </row>
    <row r="528" spans="84:85" hidden="1">
      <c r="CF528" t="s">
        <v>612</v>
      </c>
      <c r="CG528" t="s">
        <v>1602</v>
      </c>
    </row>
    <row r="529" spans="84:85" hidden="1">
      <c r="CF529" t="s">
        <v>613</v>
      </c>
      <c r="CG529" t="s">
        <v>1603</v>
      </c>
    </row>
    <row r="530" spans="84:85" hidden="1">
      <c r="CF530" t="s">
        <v>614</v>
      </c>
      <c r="CG530" t="s">
        <v>1604</v>
      </c>
    </row>
    <row r="531" spans="84:85" hidden="1">
      <c r="CF531" t="s">
        <v>615</v>
      </c>
      <c r="CG531" t="s">
        <v>1605</v>
      </c>
    </row>
    <row r="532" spans="84:85" hidden="1">
      <c r="CF532" t="s">
        <v>616</v>
      </c>
      <c r="CG532" t="s">
        <v>1606</v>
      </c>
    </row>
    <row r="533" spans="84:85" hidden="1">
      <c r="CF533" t="s">
        <v>617</v>
      </c>
      <c r="CG533" t="s">
        <v>1607</v>
      </c>
    </row>
    <row r="534" spans="84:85" hidden="1">
      <c r="CF534" t="s">
        <v>618</v>
      </c>
      <c r="CG534" t="s">
        <v>70</v>
      </c>
    </row>
    <row r="535" spans="84:85" hidden="1">
      <c r="CF535" t="s">
        <v>619</v>
      </c>
      <c r="CG535" t="s">
        <v>1608</v>
      </c>
    </row>
    <row r="536" spans="84:85" hidden="1">
      <c r="CF536" t="s">
        <v>620</v>
      </c>
      <c r="CG536" t="s">
        <v>1609</v>
      </c>
    </row>
    <row r="537" spans="84:85" hidden="1">
      <c r="CF537" t="s">
        <v>621</v>
      </c>
      <c r="CG537" t="s">
        <v>1610</v>
      </c>
    </row>
    <row r="538" spans="84:85" hidden="1">
      <c r="CF538" t="s">
        <v>622</v>
      </c>
      <c r="CG538" t="s">
        <v>1611</v>
      </c>
    </row>
    <row r="539" spans="84:85" hidden="1">
      <c r="CF539" t="s">
        <v>623</v>
      </c>
      <c r="CG539" t="s">
        <v>1612</v>
      </c>
    </row>
    <row r="540" spans="84:85" hidden="1">
      <c r="CF540" t="s">
        <v>624</v>
      </c>
      <c r="CG540" t="s">
        <v>1613</v>
      </c>
    </row>
    <row r="541" spans="84:85" hidden="1">
      <c r="CF541" t="s">
        <v>625</v>
      </c>
      <c r="CG541" t="s">
        <v>1614</v>
      </c>
    </row>
    <row r="542" spans="84:85" hidden="1">
      <c r="CF542" t="s">
        <v>626</v>
      </c>
      <c r="CG542" t="s">
        <v>1615</v>
      </c>
    </row>
    <row r="543" spans="84:85" hidden="1">
      <c r="CF543" t="s">
        <v>627</v>
      </c>
      <c r="CG543" t="s">
        <v>1616</v>
      </c>
    </row>
    <row r="544" spans="84:85" hidden="1">
      <c r="CF544" t="s">
        <v>628</v>
      </c>
      <c r="CG544" t="s">
        <v>1617</v>
      </c>
    </row>
    <row r="545" spans="84:85" hidden="1">
      <c r="CF545" t="s">
        <v>629</v>
      </c>
      <c r="CG545" t="s">
        <v>1618</v>
      </c>
    </row>
    <row r="546" spans="84:85" hidden="1">
      <c r="CF546" t="s">
        <v>630</v>
      </c>
      <c r="CG546" t="s">
        <v>1619</v>
      </c>
    </row>
    <row r="547" spans="84:85" hidden="1">
      <c r="CF547" t="s">
        <v>631</v>
      </c>
      <c r="CG547" t="s">
        <v>1620</v>
      </c>
    </row>
    <row r="548" spans="84:85" hidden="1">
      <c r="CF548" t="s">
        <v>632</v>
      </c>
      <c r="CG548" t="s">
        <v>1621</v>
      </c>
    </row>
    <row r="549" spans="84:85" hidden="1">
      <c r="CF549" t="s">
        <v>633</v>
      </c>
      <c r="CG549" t="s">
        <v>1622</v>
      </c>
    </row>
    <row r="550" spans="84:85" hidden="1">
      <c r="CF550" t="s">
        <v>634</v>
      </c>
      <c r="CG550" t="s">
        <v>1623</v>
      </c>
    </row>
    <row r="551" spans="84:85" hidden="1">
      <c r="CF551" t="s">
        <v>635</v>
      </c>
      <c r="CG551" t="s">
        <v>1624</v>
      </c>
    </row>
    <row r="552" spans="84:85" hidden="1">
      <c r="CF552" t="s">
        <v>636</v>
      </c>
      <c r="CG552" t="s">
        <v>1625</v>
      </c>
    </row>
    <row r="553" spans="84:85" hidden="1">
      <c r="CF553" t="s">
        <v>637</v>
      </c>
      <c r="CG553" t="s">
        <v>1626</v>
      </c>
    </row>
    <row r="554" spans="84:85" hidden="1">
      <c r="CF554" t="s">
        <v>638</v>
      </c>
      <c r="CG554" t="s">
        <v>1627</v>
      </c>
    </row>
    <row r="555" spans="84:85" hidden="1">
      <c r="CF555" t="s">
        <v>639</v>
      </c>
      <c r="CG555" t="s">
        <v>1628</v>
      </c>
    </row>
    <row r="556" spans="84:85" hidden="1">
      <c r="CF556" t="s">
        <v>640</v>
      </c>
      <c r="CG556" t="s">
        <v>1629</v>
      </c>
    </row>
    <row r="557" spans="84:85" hidden="1">
      <c r="CF557" t="s">
        <v>641</v>
      </c>
      <c r="CG557" t="s">
        <v>1630</v>
      </c>
    </row>
    <row r="558" spans="84:85" hidden="1">
      <c r="CF558" t="s">
        <v>642</v>
      </c>
      <c r="CG558" t="s">
        <v>1631</v>
      </c>
    </row>
    <row r="559" spans="84:85" hidden="1">
      <c r="CF559" t="s">
        <v>643</v>
      </c>
      <c r="CG559" t="s">
        <v>1632</v>
      </c>
    </row>
    <row r="560" spans="84:85" hidden="1">
      <c r="CF560" t="s">
        <v>644</v>
      </c>
      <c r="CG560" t="s">
        <v>1633</v>
      </c>
    </row>
    <row r="561" spans="84:85" hidden="1">
      <c r="CF561" t="s">
        <v>645</v>
      </c>
      <c r="CG561" t="s">
        <v>1634</v>
      </c>
    </row>
    <row r="562" spans="84:85" hidden="1">
      <c r="CF562" t="s">
        <v>646</v>
      </c>
      <c r="CG562" t="s">
        <v>1635</v>
      </c>
    </row>
    <row r="563" spans="84:85" hidden="1">
      <c r="CF563" t="s">
        <v>647</v>
      </c>
      <c r="CG563" t="s">
        <v>1636</v>
      </c>
    </row>
    <row r="564" spans="84:85" hidden="1">
      <c r="CF564" t="s">
        <v>648</v>
      </c>
      <c r="CG564" t="s">
        <v>1637</v>
      </c>
    </row>
    <row r="565" spans="84:85" hidden="1">
      <c r="CF565" t="s">
        <v>649</v>
      </c>
      <c r="CG565" t="s">
        <v>1638</v>
      </c>
    </row>
    <row r="566" spans="84:85" hidden="1">
      <c r="CF566" t="s">
        <v>650</v>
      </c>
      <c r="CG566" t="s">
        <v>1639</v>
      </c>
    </row>
    <row r="567" spans="84:85" hidden="1">
      <c r="CF567" t="s">
        <v>651</v>
      </c>
      <c r="CG567" t="s">
        <v>73</v>
      </c>
    </row>
    <row r="568" spans="84:85" hidden="1">
      <c r="CF568" t="s">
        <v>652</v>
      </c>
      <c r="CG568" t="s">
        <v>1640</v>
      </c>
    </row>
    <row r="569" spans="84:85" hidden="1">
      <c r="CF569" t="s">
        <v>653</v>
      </c>
      <c r="CG569" t="s">
        <v>1641</v>
      </c>
    </row>
    <row r="570" spans="84:85" hidden="1">
      <c r="CF570" t="s">
        <v>654</v>
      </c>
      <c r="CG570" t="s">
        <v>1642</v>
      </c>
    </row>
    <row r="571" spans="84:85" hidden="1">
      <c r="CF571" t="s">
        <v>655</v>
      </c>
      <c r="CG571" t="s">
        <v>1643</v>
      </c>
    </row>
    <row r="572" spans="84:85" hidden="1">
      <c r="CF572" t="s">
        <v>656</v>
      </c>
      <c r="CG572" t="s">
        <v>1644</v>
      </c>
    </row>
    <row r="573" spans="84:85" hidden="1">
      <c r="CF573" t="s">
        <v>657</v>
      </c>
      <c r="CG573" t="s">
        <v>1645</v>
      </c>
    </row>
    <row r="574" spans="84:85" hidden="1">
      <c r="CF574" t="s">
        <v>658</v>
      </c>
      <c r="CG574" t="s">
        <v>1646</v>
      </c>
    </row>
    <row r="575" spans="84:85" hidden="1">
      <c r="CF575" t="s">
        <v>659</v>
      </c>
      <c r="CG575" t="s">
        <v>1647</v>
      </c>
    </row>
    <row r="576" spans="84:85" hidden="1">
      <c r="CF576" t="s">
        <v>660</v>
      </c>
      <c r="CG576" t="s">
        <v>1648</v>
      </c>
    </row>
    <row r="577" spans="84:85" hidden="1">
      <c r="CF577" t="s">
        <v>661</v>
      </c>
      <c r="CG577" t="s">
        <v>1649</v>
      </c>
    </row>
    <row r="578" spans="84:85" hidden="1">
      <c r="CF578" t="s">
        <v>662</v>
      </c>
      <c r="CG578" t="s">
        <v>1650</v>
      </c>
    </row>
    <row r="579" spans="84:85" hidden="1">
      <c r="CF579" t="s">
        <v>663</v>
      </c>
      <c r="CG579" t="s">
        <v>1651</v>
      </c>
    </row>
    <row r="580" spans="84:85" hidden="1">
      <c r="CF580" t="s">
        <v>664</v>
      </c>
      <c r="CG580" t="s">
        <v>1652</v>
      </c>
    </row>
    <row r="581" spans="84:85" hidden="1">
      <c r="CF581" t="s">
        <v>665</v>
      </c>
      <c r="CG581" t="s">
        <v>1653</v>
      </c>
    </row>
    <row r="582" spans="84:85" hidden="1">
      <c r="CF582" t="s">
        <v>666</v>
      </c>
      <c r="CG582" t="s">
        <v>1654</v>
      </c>
    </row>
    <row r="583" spans="84:85" hidden="1">
      <c r="CF583" t="s">
        <v>667</v>
      </c>
      <c r="CG583" t="s">
        <v>1655</v>
      </c>
    </row>
    <row r="584" spans="84:85" hidden="1">
      <c r="CF584" t="s">
        <v>668</v>
      </c>
      <c r="CG584" t="s">
        <v>1656</v>
      </c>
    </row>
    <row r="585" spans="84:85" hidden="1">
      <c r="CF585" t="s">
        <v>669</v>
      </c>
      <c r="CG585" t="s">
        <v>1657</v>
      </c>
    </row>
    <row r="586" spans="84:85" hidden="1">
      <c r="CF586" t="s">
        <v>670</v>
      </c>
      <c r="CG586" t="s">
        <v>1658</v>
      </c>
    </row>
    <row r="587" spans="84:85" hidden="1">
      <c r="CF587" t="s">
        <v>671</v>
      </c>
      <c r="CG587" t="s">
        <v>1659</v>
      </c>
    </row>
    <row r="588" spans="84:85" hidden="1">
      <c r="CF588" t="s">
        <v>672</v>
      </c>
      <c r="CG588" t="s">
        <v>1660</v>
      </c>
    </row>
    <row r="589" spans="84:85" hidden="1">
      <c r="CF589" t="s">
        <v>673</v>
      </c>
      <c r="CG589" t="s">
        <v>1661</v>
      </c>
    </row>
    <row r="590" spans="84:85" hidden="1">
      <c r="CF590" t="s">
        <v>674</v>
      </c>
      <c r="CG590" t="s">
        <v>1662</v>
      </c>
    </row>
    <row r="591" spans="84:85" hidden="1">
      <c r="CF591" t="s">
        <v>675</v>
      </c>
      <c r="CG591" t="s">
        <v>1663</v>
      </c>
    </row>
    <row r="592" spans="84:85" hidden="1">
      <c r="CF592" t="s">
        <v>676</v>
      </c>
      <c r="CG592" t="s">
        <v>1664</v>
      </c>
    </row>
    <row r="593" spans="84:85" hidden="1">
      <c r="CF593" t="s">
        <v>677</v>
      </c>
      <c r="CG593" t="s">
        <v>1665</v>
      </c>
    </row>
    <row r="594" spans="84:85" hidden="1">
      <c r="CF594" t="s">
        <v>678</v>
      </c>
      <c r="CG594" t="s">
        <v>1666</v>
      </c>
    </row>
    <row r="595" spans="84:85" hidden="1">
      <c r="CF595" t="s">
        <v>679</v>
      </c>
      <c r="CG595" t="s">
        <v>1667</v>
      </c>
    </row>
    <row r="596" spans="84:85" hidden="1">
      <c r="CF596" t="s">
        <v>680</v>
      </c>
      <c r="CG596" t="s">
        <v>1668</v>
      </c>
    </row>
    <row r="597" spans="84:85" hidden="1">
      <c r="CF597" t="s">
        <v>681</v>
      </c>
      <c r="CG597" t="s">
        <v>1669</v>
      </c>
    </row>
    <row r="598" spans="84:85" hidden="1">
      <c r="CF598" t="s">
        <v>682</v>
      </c>
      <c r="CG598" t="s">
        <v>1670</v>
      </c>
    </row>
    <row r="599" spans="84:85" hidden="1">
      <c r="CF599" t="s">
        <v>683</v>
      </c>
      <c r="CG599" t="s">
        <v>1671</v>
      </c>
    </row>
    <row r="600" spans="84:85" hidden="1">
      <c r="CF600" t="s">
        <v>684</v>
      </c>
      <c r="CG600" t="s">
        <v>1672</v>
      </c>
    </row>
    <row r="601" spans="84:85" hidden="1">
      <c r="CF601" t="s">
        <v>685</v>
      </c>
      <c r="CG601" t="s">
        <v>1673</v>
      </c>
    </row>
    <row r="602" spans="84:85" hidden="1">
      <c r="CF602" t="s">
        <v>686</v>
      </c>
      <c r="CG602" t="s">
        <v>1674</v>
      </c>
    </row>
    <row r="603" spans="84:85" hidden="1">
      <c r="CF603" t="s">
        <v>687</v>
      </c>
      <c r="CG603" t="s">
        <v>1675</v>
      </c>
    </row>
    <row r="604" spans="84:85" hidden="1">
      <c r="CF604" t="s">
        <v>688</v>
      </c>
      <c r="CG604" t="s">
        <v>1676</v>
      </c>
    </row>
    <row r="605" spans="84:85" hidden="1">
      <c r="CF605" t="s">
        <v>689</v>
      </c>
      <c r="CG605" t="s">
        <v>1677</v>
      </c>
    </row>
    <row r="606" spans="84:85" hidden="1">
      <c r="CF606" t="s">
        <v>690</v>
      </c>
      <c r="CG606" t="s">
        <v>1678</v>
      </c>
    </row>
    <row r="607" spans="84:85" hidden="1">
      <c r="CF607" t="s">
        <v>691</v>
      </c>
      <c r="CG607" t="s">
        <v>1679</v>
      </c>
    </row>
    <row r="608" spans="84:85" hidden="1">
      <c r="CF608" t="s">
        <v>692</v>
      </c>
      <c r="CG608" t="s">
        <v>1680</v>
      </c>
    </row>
    <row r="609" spans="84:85" hidden="1">
      <c r="CF609" t="s">
        <v>693</v>
      </c>
      <c r="CG609" t="s">
        <v>1681</v>
      </c>
    </row>
    <row r="610" spans="84:85" hidden="1">
      <c r="CF610" t="s">
        <v>694</v>
      </c>
      <c r="CG610" t="s">
        <v>1682</v>
      </c>
    </row>
    <row r="611" spans="84:85" hidden="1">
      <c r="CF611" t="s">
        <v>695</v>
      </c>
      <c r="CG611" t="s">
        <v>1683</v>
      </c>
    </row>
    <row r="612" spans="84:85" hidden="1">
      <c r="CF612" t="s">
        <v>696</v>
      </c>
      <c r="CG612" t="s">
        <v>76</v>
      </c>
    </row>
    <row r="613" spans="84:85" hidden="1">
      <c r="CF613" t="s">
        <v>697</v>
      </c>
      <c r="CG613" t="s">
        <v>1684</v>
      </c>
    </row>
    <row r="614" spans="84:85" hidden="1">
      <c r="CF614" t="s">
        <v>698</v>
      </c>
      <c r="CG614" t="s">
        <v>1685</v>
      </c>
    </row>
    <row r="615" spans="84:85" hidden="1">
      <c r="CF615" t="s">
        <v>699</v>
      </c>
      <c r="CG615" t="s">
        <v>1686</v>
      </c>
    </row>
    <row r="616" spans="84:85" hidden="1">
      <c r="CF616" t="s">
        <v>700</v>
      </c>
      <c r="CG616" t="s">
        <v>1687</v>
      </c>
    </row>
    <row r="617" spans="84:85" hidden="1">
      <c r="CF617" t="s">
        <v>701</v>
      </c>
      <c r="CG617" t="s">
        <v>1688</v>
      </c>
    </row>
    <row r="618" spans="84:85" hidden="1">
      <c r="CF618" t="s">
        <v>702</v>
      </c>
      <c r="CG618" t="s">
        <v>1689</v>
      </c>
    </row>
    <row r="619" spans="84:85" hidden="1">
      <c r="CF619" t="s">
        <v>703</v>
      </c>
      <c r="CG619" t="s">
        <v>1690</v>
      </c>
    </row>
    <row r="620" spans="84:85" hidden="1">
      <c r="CF620" t="s">
        <v>704</v>
      </c>
      <c r="CG620" t="s">
        <v>1691</v>
      </c>
    </row>
    <row r="621" spans="84:85" hidden="1">
      <c r="CF621" t="s">
        <v>705</v>
      </c>
      <c r="CG621" t="s">
        <v>1692</v>
      </c>
    </row>
    <row r="622" spans="84:85" hidden="1">
      <c r="CF622" t="s">
        <v>706</v>
      </c>
      <c r="CG622" t="s">
        <v>1693</v>
      </c>
    </row>
    <row r="623" spans="84:85" hidden="1">
      <c r="CF623" t="s">
        <v>707</v>
      </c>
      <c r="CG623" t="s">
        <v>1694</v>
      </c>
    </row>
    <row r="624" spans="84:85" hidden="1">
      <c r="CF624" t="s">
        <v>708</v>
      </c>
      <c r="CG624" t="s">
        <v>1695</v>
      </c>
    </row>
    <row r="625" spans="84:85" hidden="1">
      <c r="CF625" t="s">
        <v>709</v>
      </c>
      <c r="CG625" t="s">
        <v>1696</v>
      </c>
    </row>
    <row r="626" spans="84:85" hidden="1">
      <c r="CF626" t="s">
        <v>710</v>
      </c>
      <c r="CG626" t="s">
        <v>1697</v>
      </c>
    </row>
    <row r="627" spans="84:85" hidden="1">
      <c r="CF627" t="s">
        <v>711</v>
      </c>
      <c r="CG627" t="s">
        <v>1698</v>
      </c>
    </row>
    <row r="628" spans="84:85" hidden="1">
      <c r="CF628" t="s">
        <v>712</v>
      </c>
      <c r="CG628" t="s">
        <v>1699</v>
      </c>
    </row>
    <row r="629" spans="84:85" hidden="1">
      <c r="CF629" t="s">
        <v>713</v>
      </c>
      <c r="CG629" t="s">
        <v>1700</v>
      </c>
    </row>
    <row r="630" spans="84:85" hidden="1">
      <c r="CF630" t="s">
        <v>714</v>
      </c>
      <c r="CG630" t="s">
        <v>1701</v>
      </c>
    </row>
    <row r="631" spans="84:85" hidden="1">
      <c r="CF631" t="s">
        <v>715</v>
      </c>
      <c r="CG631" t="s">
        <v>1702</v>
      </c>
    </row>
    <row r="632" spans="84:85" hidden="1">
      <c r="CF632" t="s">
        <v>716</v>
      </c>
      <c r="CG632" t="s">
        <v>1703</v>
      </c>
    </row>
    <row r="633" spans="84:85" hidden="1">
      <c r="CF633" t="s">
        <v>717</v>
      </c>
      <c r="CG633" t="s">
        <v>1704</v>
      </c>
    </row>
    <row r="634" spans="84:85" hidden="1">
      <c r="CF634" t="s">
        <v>718</v>
      </c>
      <c r="CG634" t="s">
        <v>1705</v>
      </c>
    </row>
    <row r="635" spans="84:85" hidden="1">
      <c r="CF635" t="s">
        <v>719</v>
      </c>
      <c r="CG635" t="s">
        <v>1706</v>
      </c>
    </row>
    <row r="636" spans="84:85" hidden="1">
      <c r="CF636" t="s">
        <v>720</v>
      </c>
      <c r="CG636" t="s">
        <v>1707</v>
      </c>
    </row>
    <row r="637" spans="84:85" hidden="1">
      <c r="CF637" t="s">
        <v>721</v>
      </c>
      <c r="CG637" t="s">
        <v>1708</v>
      </c>
    </row>
    <row r="638" spans="84:85" hidden="1">
      <c r="CF638" t="s">
        <v>722</v>
      </c>
      <c r="CG638" t="s">
        <v>1709</v>
      </c>
    </row>
    <row r="639" spans="84:85" hidden="1">
      <c r="CF639" t="s">
        <v>723</v>
      </c>
      <c r="CG639" t="s">
        <v>1710</v>
      </c>
    </row>
    <row r="640" spans="84:85" hidden="1">
      <c r="CF640" t="s">
        <v>724</v>
      </c>
      <c r="CG640" t="s">
        <v>1711</v>
      </c>
    </row>
    <row r="641" spans="84:85" hidden="1">
      <c r="CF641" t="s">
        <v>725</v>
      </c>
      <c r="CG641" t="s">
        <v>1712</v>
      </c>
    </row>
    <row r="642" spans="84:85" hidden="1">
      <c r="CF642" t="s">
        <v>726</v>
      </c>
      <c r="CG642" t="s">
        <v>1713</v>
      </c>
    </row>
    <row r="643" spans="84:85" hidden="1">
      <c r="CF643" t="s">
        <v>727</v>
      </c>
      <c r="CG643" t="s">
        <v>1714</v>
      </c>
    </row>
    <row r="644" spans="84:85" hidden="1">
      <c r="CF644" t="s">
        <v>728</v>
      </c>
      <c r="CG644" t="s">
        <v>1715</v>
      </c>
    </row>
    <row r="645" spans="84:85" hidden="1">
      <c r="CF645" t="s">
        <v>729</v>
      </c>
      <c r="CG645" t="s">
        <v>1716</v>
      </c>
    </row>
    <row r="646" spans="84:85" hidden="1">
      <c r="CF646" t="s">
        <v>730</v>
      </c>
      <c r="CG646" t="s">
        <v>1717</v>
      </c>
    </row>
    <row r="647" spans="84:85" hidden="1">
      <c r="CF647" t="s">
        <v>731</v>
      </c>
      <c r="CG647" t="s">
        <v>79</v>
      </c>
    </row>
    <row r="648" spans="84:85" hidden="1">
      <c r="CF648" t="s">
        <v>732</v>
      </c>
      <c r="CG648" t="s">
        <v>1718</v>
      </c>
    </row>
    <row r="649" spans="84:85" hidden="1">
      <c r="CF649" t="s">
        <v>733</v>
      </c>
      <c r="CG649" t="s">
        <v>1719</v>
      </c>
    </row>
    <row r="650" spans="84:85" hidden="1">
      <c r="CF650" t="s">
        <v>734</v>
      </c>
      <c r="CG650" t="s">
        <v>1720</v>
      </c>
    </row>
    <row r="651" spans="84:85" hidden="1">
      <c r="CF651" t="s">
        <v>735</v>
      </c>
      <c r="CG651" t="s">
        <v>1721</v>
      </c>
    </row>
    <row r="652" spans="84:85" hidden="1">
      <c r="CF652" t="s">
        <v>736</v>
      </c>
      <c r="CG652" t="s">
        <v>1722</v>
      </c>
    </row>
    <row r="653" spans="84:85" hidden="1">
      <c r="CF653" t="s">
        <v>737</v>
      </c>
      <c r="CG653" t="s">
        <v>1723</v>
      </c>
    </row>
    <row r="654" spans="84:85" hidden="1">
      <c r="CF654" t="s">
        <v>738</v>
      </c>
      <c r="CG654" t="s">
        <v>1724</v>
      </c>
    </row>
    <row r="655" spans="84:85" hidden="1">
      <c r="CF655" t="s">
        <v>739</v>
      </c>
      <c r="CG655" t="s">
        <v>1725</v>
      </c>
    </row>
    <row r="656" spans="84:85" hidden="1">
      <c r="CF656" t="s">
        <v>740</v>
      </c>
      <c r="CG656" t="s">
        <v>1726</v>
      </c>
    </row>
    <row r="657" spans="84:85" hidden="1">
      <c r="CF657" t="s">
        <v>741</v>
      </c>
      <c r="CG657" t="s">
        <v>1727</v>
      </c>
    </row>
    <row r="658" spans="84:85" hidden="1">
      <c r="CF658" t="s">
        <v>742</v>
      </c>
      <c r="CG658" t="s">
        <v>1728</v>
      </c>
    </row>
    <row r="659" spans="84:85" hidden="1">
      <c r="CF659" t="s">
        <v>743</v>
      </c>
      <c r="CG659" t="s">
        <v>1729</v>
      </c>
    </row>
    <row r="660" spans="84:85" hidden="1">
      <c r="CF660" t="s">
        <v>744</v>
      </c>
      <c r="CG660" t="s">
        <v>1730</v>
      </c>
    </row>
    <row r="661" spans="84:85" hidden="1">
      <c r="CF661" t="s">
        <v>745</v>
      </c>
      <c r="CG661" t="s">
        <v>1731</v>
      </c>
    </row>
    <row r="662" spans="84:85" hidden="1">
      <c r="CF662" t="s">
        <v>746</v>
      </c>
      <c r="CG662" t="s">
        <v>1732</v>
      </c>
    </row>
    <row r="663" spans="84:85" hidden="1">
      <c r="CF663" t="s">
        <v>747</v>
      </c>
      <c r="CG663" t="s">
        <v>1733</v>
      </c>
    </row>
    <row r="664" spans="84:85" hidden="1">
      <c r="CF664" t="s">
        <v>748</v>
      </c>
      <c r="CG664" t="s">
        <v>1734</v>
      </c>
    </row>
    <row r="665" spans="84:85" hidden="1">
      <c r="CF665" t="s">
        <v>749</v>
      </c>
      <c r="CG665" t="s">
        <v>1735</v>
      </c>
    </row>
    <row r="666" spans="84:85" hidden="1">
      <c r="CF666" t="s">
        <v>750</v>
      </c>
      <c r="CG666" t="s">
        <v>1736</v>
      </c>
    </row>
    <row r="667" spans="84:85" hidden="1">
      <c r="CF667" t="s">
        <v>751</v>
      </c>
      <c r="CG667" t="s">
        <v>1737</v>
      </c>
    </row>
    <row r="668" spans="84:85" hidden="1">
      <c r="CF668" t="s">
        <v>752</v>
      </c>
      <c r="CG668" t="s">
        <v>1738</v>
      </c>
    </row>
    <row r="669" spans="84:85" hidden="1">
      <c r="CF669" t="s">
        <v>753</v>
      </c>
      <c r="CG669" t="s">
        <v>1739</v>
      </c>
    </row>
    <row r="670" spans="84:85" hidden="1">
      <c r="CF670" t="s">
        <v>754</v>
      </c>
      <c r="CG670" t="s">
        <v>1740</v>
      </c>
    </row>
    <row r="671" spans="84:85" hidden="1">
      <c r="CF671" t="s">
        <v>755</v>
      </c>
      <c r="CG671" t="s">
        <v>1741</v>
      </c>
    </row>
    <row r="672" spans="84:85" hidden="1">
      <c r="CF672" t="s">
        <v>756</v>
      </c>
      <c r="CG672" t="s">
        <v>1742</v>
      </c>
    </row>
    <row r="673" spans="84:85" hidden="1">
      <c r="CF673" t="s">
        <v>757</v>
      </c>
      <c r="CG673" t="s">
        <v>1743</v>
      </c>
    </row>
    <row r="674" spans="84:85" hidden="1">
      <c r="CF674" t="s">
        <v>758</v>
      </c>
      <c r="CG674" t="s">
        <v>1744</v>
      </c>
    </row>
    <row r="675" spans="84:85" hidden="1">
      <c r="CF675" t="s">
        <v>759</v>
      </c>
      <c r="CG675" t="s">
        <v>81</v>
      </c>
    </row>
    <row r="676" spans="84:85" hidden="1">
      <c r="CF676" t="s">
        <v>760</v>
      </c>
      <c r="CG676" t="s">
        <v>1745</v>
      </c>
    </row>
    <row r="677" spans="84:85" hidden="1">
      <c r="CF677" t="s">
        <v>761</v>
      </c>
      <c r="CG677" t="s">
        <v>1746</v>
      </c>
    </row>
    <row r="678" spans="84:85" hidden="1">
      <c r="CF678" t="s">
        <v>762</v>
      </c>
      <c r="CG678" t="s">
        <v>1747</v>
      </c>
    </row>
    <row r="679" spans="84:85" hidden="1">
      <c r="CF679" t="s">
        <v>763</v>
      </c>
      <c r="CG679" t="s">
        <v>1748</v>
      </c>
    </row>
    <row r="680" spans="84:85" hidden="1">
      <c r="CF680" t="s">
        <v>764</v>
      </c>
      <c r="CG680" t="s">
        <v>1749</v>
      </c>
    </row>
    <row r="681" spans="84:85" hidden="1">
      <c r="CF681" t="s">
        <v>765</v>
      </c>
      <c r="CG681" t="s">
        <v>1750</v>
      </c>
    </row>
    <row r="682" spans="84:85" hidden="1">
      <c r="CF682" t="s">
        <v>766</v>
      </c>
      <c r="CG682" t="s">
        <v>1751</v>
      </c>
    </row>
    <row r="683" spans="84:85" hidden="1">
      <c r="CF683" t="s">
        <v>767</v>
      </c>
      <c r="CG683" t="s">
        <v>1752</v>
      </c>
    </row>
    <row r="684" spans="84:85" hidden="1">
      <c r="CF684" t="s">
        <v>768</v>
      </c>
      <c r="CG684" t="s">
        <v>1753</v>
      </c>
    </row>
    <row r="685" spans="84:85" hidden="1">
      <c r="CF685" t="s">
        <v>769</v>
      </c>
      <c r="CG685" t="s">
        <v>1754</v>
      </c>
    </row>
    <row r="686" spans="84:85" hidden="1">
      <c r="CF686" t="s">
        <v>770</v>
      </c>
      <c r="CG686" t="s">
        <v>1755</v>
      </c>
    </row>
    <row r="687" spans="84:85" hidden="1">
      <c r="CF687" t="s">
        <v>771</v>
      </c>
      <c r="CG687" t="s">
        <v>1756</v>
      </c>
    </row>
    <row r="688" spans="84:85" hidden="1">
      <c r="CF688" t="s">
        <v>772</v>
      </c>
      <c r="CG688" t="s">
        <v>1757</v>
      </c>
    </row>
    <row r="689" spans="84:85" hidden="1">
      <c r="CF689" t="s">
        <v>773</v>
      </c>
      <c r="CG689" t="s">
        <v>1758</v>
      </c>
    </row>
    <row r="690" spans="84:85" hidden="1">
      <c r="CF690" t="s">
        <v>774</v>
      </c>
      <c r="CG690" t="s">
        <v>1759</v>
      </c>
    </row>
    <row r="691" spans="84:85" hidden="1">
      <c r="CF691" t="s">
        <v>775</v>
      </c>
      <c r="CG691" t="s">
        <v>1760</v>
      </c>
    </row>
    <row r="692" spans="84:85" hidden="1">
      <c r="CF692" t="s">
        <v>776</v>
      </c>
      <c r="CG692" t="s">
        <v>1761</v>
      </c>
    </row>
    <row r="693" spans="84:85" hidden="1">
      <c r="CF693" t="s">
        <v>777</v>
      </c>
      <c r="CG693" t="s">
        <v>1762</v>
      </c>
    </row>
    <row r="694" spans="84:85" hidden="1">
      <c r="CF694" t="s">
        <v>778</v>
      </c>
      <c r="CG694" t="s">
        <v>1763</v>
      </c>
    </row>
    <row r="695" spans="84:85" hidden="1">
      <c r="CF695" t="s">
        <v>779</v>
      </c>
      <c r="CG695" t="s">
        <v>1764</v>
      </c>
    </row>
    <row r="696" spans="84:85" hidden="1">
      <c r="CF696" t="s">
        <v>780</v>
      </c>
      <c r="CG696" t="s">
        <v>83</v>
      </c>
    </row>
    <row r="697" spans="84:85" hidden="1">
      <c r="CF697" t="s">
        <v>781</v>
      </c>
      <c r="CG697" t="s">
        <v>1765</v>
      </c>
    </row>
    <row r="698" spans="84:85" hidden="1">
      <c r="CF698" t="s">
        <v>782</v>
      </c>
      <c r="CG698" t="s">
        <v>1766</v>
      </c>
    </row>
    <row r="699" spans="84:85" hidden="1">
      <c r="CF699" t="s">
        <v>783</v>
      </c>
      <c r="CG699" t="s">
        <v>1767</v>
      </c>
    </row>
    <row r="700" spans="84:85" hidden="1">
      <c r="CF700" t="s">
        <v>784</v>
      </c>
      <c r="CG700" t="s">
        <v>1768</v>
      </c>
    </row>
    <row r="701" spans="84:85" hidden="1">
      <c r="CF701" t="s">
        <v>785</v>
      </c>
      <c r="CG701" t="s">
        <v>1769</v>
      </c>
    </row>
    <row r="702" spans="84:85" hidden="1">
      <c r="CF702" t="s">
        <v>786</v>
      </c>
      <c r="CG702" t="s">
        <v>1770</v>
      </c>
    </row>
    <row r="703" spans="84:85" hidden="1">
      <c r="CF703" t="s">
        <v>787</v>
      </c>
      <c r="CG703" t="s">
        <v>1771</v>
      </c>
    </row>
    <row r="704" spans="84:85" hidden="1">
      <c r="CF704" t="s">
        <v>788</v>
      </c>
      <c r="CG704" t="s">
        <v>1772</v>
      </c>
    </row>
    <row r="705" spans="84:85" hidden="1">
      <c r="CF705" t="s">
        <v>789</v>
      </c>
      <c r="CG705" t="s">
        <v>1773</v>
      </c>
    </row>
    <row r="706" spans="84:85" hidden="1">
      <c r="CF706" t="s">
        <v>790</v>
      </c>
      <c r="CG706" t="s">
        <v>1774</v>
      </c>
    </row>
    <row r="707" spans="84:85" hidden="1">
      <c r="CF707" t="s">
        <v>791</v>
      </c>
      <c r="CG707" t="s">
        <v>1775</v>
      </c>
    </row>
    <row r="708" spans="84:85" hidden="1">
      <c r="CF708" t="s">
        <v>792</v>
      </c>
      <c r="CG708" t="s">
        <v>1776</v>
      </c>
    </row>
    <row r="709" spans="84:85" hidden="1">
      <c r="CF709" t="s">
        <v>793</v>
      </c>
      <c r="CG709" t="s">
        <v>1777</v>
      </c>
    </row>
    <row r="710" spans="84:85" hidden="1">
      <c r="CF710" t="s">
        <v>794</v>
      </c>
      <c r="CG710" t="s">
        <v>1778</v>
      </c>
    </row>
    <row r="711" spans="84:85" hidden="1">
      <c r="CF711" t="s">
        <v>795</v>
      </c>
      <c r="CG711" t="s">
        <v>1779</v>
      </c>
    </row>
    <row r="712" spans="84:85" hidden="1">
      <c r="CF712" t="s">
        <v>796</v>
      </c>
      <c r="CG712" t="s">
        <v>1780</v>
      </c>
    </row>
    <row r="713" spans="84:85" hidden="1">
      <c r="CF713" t="s">
        <v>797</v>
      </c>
      <c r="CG713" t="s">
        <v>1781</v>
      </c>
    </row>
    <row r="714" spans="84:85" hidden="1">
      <c r="CF714" t="s">
        <v>798</v>
      </c>
      <c r="CG714" t="s">
        <v>1782</v>
      </c>
    </row>
    <row r="715" spans="84:85" hidden="1">
      <c r="CF715" t="s">
        <v>799</v>
      </c>
      <c r="CG715" t="s">
        <v>1783</v>
      </c>
    </row>
    <row r="716" spans="84:85" hidden="1">
      <c r="CF716" t="s">
        <v>800</v>
      </c>
      <c r="CG716" t="s">
        <v>1784</v>
      </c>
    </row>
    <row r="717" spans="84:85" hidden="1">
      <c r="CF717" t="s">
        <v>801</v>
      </c>
      <c r="CG717" t="s">
        <v>1785</v>
      </c>
    </row>
    <row r="718" spans="84:85" hidden="1">
      <c r="CF718" t="s">
        <v>802</v>
      </c>
      <c r="CG718" t="s">
        <v>1786</v>
      </c>
    </row>
    <row r="719" spans="84:85" hidden="1">
      <c r="CF719" t="s">
        <v>803</v>
      </c>
      <c r="CG719" t="s">
        <v>1787</v>
      </c>
    </row>
    <row r="720" spans="84:85" hidden="1">
      <c r="CF720" t="s">
        <v>804</v>
      </c>
      <c r="CG720" t="s">
        <v>1788</v>
      </c>
    </row>
    <row r="721" spans="84:85" hidden="1">
      <c r="CF721" t="s">
        <v>805</v>
      </c>
      <c r="CG721" t="s">
        <v>1789</v>
      </c>
    </row>
    <row r="722" spans="84:85" hidden="1">
      <c r="CF722" t="s">
        <v>806</v>
      </c>
      <c r="CG722" t="s">
        <v>1790</v>
      </c>
    </row>
    <row r="723" spans="84:85" hidden="1">
      <c r="CF723" t="s">
        <v>807</v>
      </c>
      <c r="CG723" t="s">
        <v>1791</v>
      </c>
    </row>
    <row r="724" spans="84:85" hidden="1">
      <c r="CF724" t="s">
        <v>808</v>
      </c>
      <c r="CG724" t="s">
        <v>1792</v>
      </c>
    </row>
    <row r="725" spans="84:85" hidden="1">
      <c r="CF725" t="s">
        <v>809</v>
      </c>
      <c r="CG725" t="s">
        <v>1793</v>
      </c>
    </row>
    <row r="726" spans="84:85" hidden="1">
      <c r="CF726" t="s">
        <v>810</v>
      </c>
      <c r="CG726" t="s">
        <v>1794</v>
      </c>
    </row>
    <row r="727" spans="84:85" hidden="1">
      <c r="CF727" t="s">
        <v>811</v>
      </c>
      <c r="CG727" t="s">
        <v>1795</v>
      </c>
    </row>
    <row r="728" spans="84:85" hidden="1">
      <c r="CF728" t="s">
        <v>812</v>
      </c>
      <c r="CG728" t="s">
        <v>1796</v>
      </c>
    </row>
    <row r="729" spans="84:85" hidden="1">
      <c r="CF729" t="s">
        <v>813</v>
      </c>
      <c r="CG729" t="s">
        <v>1797</v>
      </c>
    </row>
    <row r="730" spans="84:85" hidden="1">
      <c r="CF730" t="s">
        <v>814</v>
      </c>
      <c r="CG730" t="s">
        <v>1798</v>
      </c>
    </row>
    <row r="731" spans="84:85" hidden="1">
      <c r="CF731" t="s">
        <v>815</v>
      </c>
      <c r="CG731" t="s">
        <v>1799</v>
      </c>
    </row>
    <row r="732" spans="84:85" hidden="1">
      <c r="CF732" t="s">
        <v>816</v>
      </c>
      <c r="CG732" t="s">
        <v>1800</v>
      </c>
    </row>
    <row r="733" spans="84:85" hidden="1">
      <c r="CF733" t="s">
        <v>817</v>
      </c>
      <c r="CG733" t="s">
        <v>1801</v>
      </c>
    </row>
    <row r="734" spans="84:85" hidden="1">
      <c r="CF734" t="s">
        <v>818</v>
      </c>
      <c r="CG734" t="s">
        <v>1802</v>
      </c>
    </row>
    <row r="735" spans="84:85" hidden="1">
      <c r="CF735" t="s">
        <v>819</v>
      </c>
      <c r="CG735" t="s">
        <v>1803</v>
      </c>
    </row>
    <row r="736" spans="84:85" hidden="1">
      <c r="CF736" t="s">
        <v>820</v>
      </c>
      <c r="CG736" t="s">
        <v>1804</v>
      </c>
    </row>
    <row r="737" spans="84:85" hidden="1">
      <c r="CF737" t="s">
        <v>821</v>
      </c>
      <c r="CG737" t="s">
        <v>1805</v>
      </c>
    </row>
    <row r="738" spans="84:85" hidden="1">
      <c r="CF738" t="s">
        <v>822</v>
      </c>
      <c r="CG738" t="s">
        <v>1806</v>
      </c>
    </row>
    <row r="739" spans="84:85" hidden="1">
      <c r="CF739" t="s">
        <v>823</v>
      </c>
      <c r="CG739" t="s">
        <v>1807</v>
      </c>
    </row>
    <row r="740" spans="84:85" hidden="1">
      <c r="CF740" t="s">
        <v>824</v>
      </c>
      <c r="CG740" t="s">
        <v>1808</v>
      </c>
    </row>
    <row r="741" spans="84:85" hidden="1">
      <c r="CF741" t="s">
        <v>825</v>
      </c>
      <c r="CG741" t="s">
        <v>86</v>
      </c>
    </row>
    <row r="742" spans="84:85" hidden="1">
      <c r="CF742" t="s">
        <v>826</v>
      </c>
      <c r="CG742" t="s">
        <v>1809</v>
      </c>
    </row>
    <row r="743" spans="84:85" hidden="1">
      <c r="CF743" t="s">
        <v>827</v>
      </c>
      <c r="CG743" t="s">
        <v>1810</v>
      </c>
    </row>
    <row r="744" spans="84:85" hidden="1">
      <c r="CF744" t="s">
        <v>828</v>
      </c>
      <c r="CG744" t="s">
        <v>1811</v>
      </c>
    </row>
    <row r="745" spans="84:85" hidden="1">
      <c r="CF745" t="s">
        <v>829</v>
      </c>
      <c r="CG745" t="s">
        <v>1812</v>
      </c>
    </row>
    <row r="746" spans="84:85" hidden="1">
      <c r="CF746" t="s">
        <v>830</v>
      </c>
      <c r="CG746" t="s">
        <v>1813</v>
      </c>
    </row>
    <row r="747" spans="84:85" hidden="1">
      <c r="CF747" t="s">
        <v>831</v>
      </c>
      <c r="CG747" t="s">
        <v>1814</v>
      </c>
    </row>
    <row r="748" spans="84:85" hidden="1">
      <c r="CF748" t="s">
        <v>832</v>
      </c>
      <c r="CG748" t="s">
        <v>1815</v>
      </c>
    </row>
    <row r="749" spans="84:85" hidden="1">
      <c r="CF749" t="s">
        <v>833</v>
      </c>
      <c r="CG749" t="s">
        <v>1816</v>
      </c>
    </row>
    <row r="750" spans="84:85" hidden="1">
      <c r="CF750" t="s">
        <v>834</v>
      </c>
      <c r="CG750" t="s">
        <v>1817</v>
      </c>
    </row>
    <row r="751" spans="84:85" hidden="1">
      <c r="CF751" t="s">
        <v>835</v>
      </c>
      <c r="CG751" t="s">
        <v>1818</v>
      </c>
    </row>
    <row r="752" spans="84:85" hidden="1">
      <c r="CF752" t="s">
        <v>836</v>
      </c>
      <c r="CG752" t="s">
        <v>1819</v>
      </c>
    </row>
    <row r="753" spans="84:85" hidden="1">
      <c r="CF753" t="s">
        <v>837</v>
      </c>
      <c r="CG753" t="s">
        <v>1820</v>
      </c>
    </row>
    <row r="754" spans="84:85" hidden="1">
      <c r="CF754" t="s">
        <v>838</v>
      </c>
      <c r="CG754" t="s">
        <v>1821</v>
      </c>
    </row>
    <row r="755" spans="84:85" hidden="1">
      <c r="CF755" t="s">
        <v>839</v>
      </c>
      <c r="CG755" t="s">
        <v>1822</v>
      </c>
    </row>
    <row r="756" spans="84:85" hidden="1">
      <c r="CF756" t="s">
        <v>840</v>
      </c>
      <c r="CG756" t="s">
        <v>1823</v>
      </c>
    </row>
    <row r="757" spans="84:85" hidden="1">
      <c r="CF757" t="s">
        <v>841</v>
      </c>
      <c r="CG757" t="s">
        <v>1824</v>
      </c>
    </row>
    <row r="758" spans="84:85" hidden="1">
      <c r="CF758" t="s">
        <v>842</v>
      </c>
      <c r="CG758" t="s">
        <v>1825</v>
      </c>
    </row>
    <row r="759" spans="84:85" hidden="1">
      <c r="CF759" t="s">
        <v>843</v>
      </c>
      <c r="CG759" t="s">
        <v>1826</v>
      </c>
    </row>
    <row r="760" spans="84:85" hidden="1">
      <c r="CF760" t="s">
        <v>844</v>
      </c>
      <c r="CG760" t="s">
        <v>1827</v>
      </c>
    </row>
    <row r="761" spans="84:85" hidden="1">
      <c r="CF761" t="s">
        <v>845</v>
      </c>
      <c r="CG761" t="s">
        <v>1828</v>
      </c>
    </row>
    <row r="762" spans="84:85" hidden="1">
      <c r="CF762" t="s">
        <v>846</v>
      </c>
      <c r="CG762" t="s">
        <v>1829</v>
      </c>
    </row>
    <row r="763" spans="84:85" hidden="1">
      <c r="CF763" t="s">
        <v>847</v>
      </c>
      <c r="CG763" t="s">
        <v>1830</v>
      </c>
    </row>
    <row r="764" spans="84:85" hidden="1">
      <c r="CF764" t="s">
        <v>848</v>
      </c>
      <c r="CG764" t="s">
        <v>1831</v>
      </c>
    </row>
    <row r="765" spans="84:85" hidden="1">
      <c r="CF765" t="s">
        <v>849</v>
      </c>
      <c r="CG765" t="s">
        <v>89</v>
      </c>
    </row>
    <row r="766" spans="84:85" hidden="1">
      <c r="CF766" t="s">
        <v>850</v>
      </c>
      <c r="CG766" t="s">
        <v>1832</v>
      </c>
    </row>
    <row r="767" spans="84:85" hidden="1">
      <c r="CF767" t="s">
        <v>851</v>
      </c>
      <c r="CG767" t="s">
        <v>1833</v>
      </c>
    </row>
    <row r="768" spans="84:85" hidden="1">
      <c r="CF768" t="s">
        <v>852</v>
      </c>
      <c r="CG768" t="s">
        <v>1834</v>
      </c>
    </row>
    <row r="769" spans="84:85" hidden="1">
      <c r="CF769" t="s">
        <v>853</v>
      </c>
      <c r="CG769" t="s">
        <v>1835</v>
      </c>
    </row>
    <row r="770" spans="84:85" hidden="1">
      <c r="CF770" t="s">
        <v>854</v>
      </c>
      <c r="CG770" t="s">
        <v>1836</v>
      </c>
    </row>
    <row r="771" spans="84:85" hidden="1">
      <c r="CF771" t="s">
        <v>855</v>
      </c>
      <c r="CG771" t="s">
        <v>1837</v>
      </c>
    </row>
    <row r="772" spans="84:85" hidden="1">
      <c r="CF772" t="s">
        <v>856</v>
      </c>
      <c r="CG772" t="s">
        <v>1838</v>
      </c>
    </row>
    <row r="773" spans="84:85" hidden="1">
      <c r="CF773" t="s">
        <v>857</v>
      </c>
      <c r="CG773" t="s">
        <v>1839</v>
      </c>
    </row>
    <row r="774" spans="84:85" hidden="1">
      <c r="CF774" t="s">
        <v>858</v>
      </c>
      <c r="CG774" t="s">
        <v>1840</v>
      </c>
    </row>
    <row r="775" spans="84:85" hidden="1">
      <c r="CF775" t="s">
        <v>859</v>
      </c>
      <c r="CG775" t="s">
        <v>1841</v>
      </c>
    </row>
    <row r="776" spans="84:85" hidden="1">
      <c r="CF776" t="s">
        <v>860</v>
      </c>
      <c r="CG776" t="s">
        <v>1842</v>
      </c>
    </row>
    <row r="777" spans="84:85" hidden="1">
      <c r="CF777" t="s">
        <v>861</v>
      </c>
      <c r="CG777" t="s">
        <v>1843</v>
      </c>
    </row>
    <row r="778" spans="84:85" hidden="1">
      <c r="CF778" t="s">
        <v>862</v>
      </c>
      <c r="CG778" t="s">
        <v>1844</v>
      </c>
    </row>
    <row r="779" spans="84:85" hidden="1">
      <c r="CF779" t="s">
        <v>863</v>
      </c>
      <c r="CG779" t="s">
        <v>1845</v>
      </c>
    </row>
    <row r="780" spans="84:85" hidden="1">
      <c r="CF780" t="s">
        <v>864</v>
      </c>
      <c r="CG780" t="s">
        <v>1846</v>
      </c>
    </row>
    <row r="781" spans="84:85" hidden="1">
      <c r="CF781" t="s">
        <v>865</v>
      </c>
      <c r="CG781" t="s">
        <v>1847</v>
      </c>
    </row>
    <row r="782" spans="84:85" hidden="1">
      <c r="CF782" t="s">
        <v>866</v>
      </c>
      <c r="CG782" t="s">
        <v>1848</v>
      </c>
    </row>
    <row r="783" spans="84:85" hidden="1">
      <c r="CF783" t="s">
        <v>867</v>
      </c>
      <c r="CG783" t="s">
        <v>1849</v>
      </c>
    </row>
    <row r="784" spans="84:85" hidden="1">
      <c r="CF784" t="s">
        <v>868</v>
      </c>
      <c r="CG784" t="s">
        <v>1850</v>
      </c>
    </row>
    <row r="785" spans="84:85" hidden="1">
      <c r="CF785" t="s">
        <v>869</v>
      </c>
      <c r="CG785" t="s">
        <v>1851</v>
      </c>
    </row>
    <row r="786" spans="84:85" hidden="1">
      <c r="CF786" t="s">
        <v>870</v>
      </c>
      <c r="CG786" t="s">
        <v>1852</v>
      </c>
    </row>
    <row r="787" spans="84:85" hidden="1">
      <c r="CF787" t="s">
        <v>871</v>
      </c>
      <c r="CG787" t="s">
        <v>1853</v>
      </c>
    </row>
    <row r="788" spans="84:85" hidden="1">
      <c r="CF788" t="s">
        <v>872</v>
      </c>
      <c r="CG788" t="s">
        <v>1854</v>
      </c>
    </row>
    <row r="789" spans="84:85" hidden="1">
      <c r="CF789" t="s">
        <v>873</v>
      </c>
      <c r="CG789" t="s">
        <v>1855</v>
      </c>
    </row>
    <row r="790" spans="84:85" hidden="1">
      <c r="CF790" t="s">
        <v>874</v>
      </c>
      <c r="CG790" t="s">
        <v>1856</v>
      </c>
    </row>
    <row r="791" spans="84:85" hidden="1">
      <c r="CF791" t="s">
        <v>875</v>
      </c>
      <c r="CG791" t="s">
        <v>91</v>
      </c>
    </row>
    <row r="792" spans="84:85" hidden="1">
      <c r="CF792" t="s">
        <v>876</v>
      </c>
      <c r="CG792" t="s">
        <v>1857</v>
      </c>
    </row>
    <row r="793" spans="84:85" hidden="1">
      <c r="CF793" t="s">
        <v>877</v>
      </c>
      <c r="CG793" t="s">
        <v>1858</v>
      </c>
    </row>
    <row r="794" spans="84:85" hidden="1">
      <c r="CF794" t="s">
        <v>878</v>
      </c>
      <c r="CG794" t="s">
        <v>1859</v>
      </c>
    </row>
    <row r="795" spans="84:85" hidden="1">
      <c r="CF795" t="s">
        <v>879</v>
      </c>
      <c r="CG795" t="s">
        <v>1860</v>
      </c>
    </row>
    <row r="796" spans="84:85" hidden="1">
      <c r="CF796" t="s">
        <v>880</v>
      </c>
      <c r="CG796" t="s">
        <v>1861</v>
      </c>
    </row>
    <row r="797" spans="84:85" hidden="1">
      <c r="CF797" t="s">
        <v>881</v>
      </c>
      <c r="CG797" t="s">
        <v>1862</v>
      </c>
    </row>
    <row r="798" spans="84:85" hidden="1">
      <c r="CF798" t="s">
        <v>882</v>
      </c>
      <c r="CG798" t="s">
        <v>1863</v>
      </c>
    </row>
    <row r="799" spans="84:85" hidden="1">
      <c r="CF799" t="s">
        <v>883</v>
      </c>
      <c r="CG799" t="s">
        <v>1864</v>
      </c>
    </row>
    <row r="800" spans="84:85" hidden="1">
      <c r="CF800" t="s">
        <v>884</v>
      </c>
      <c r="CG800" t="s">
        <v>1865</v>
      </c>
    </row>
    <row r="801" spans="84:85" hidden="1">
      <c r="CF801" t="s">
        <v>885</v>
      </c>
      <c r="CG801" t="s">
        <v>1866</v>
      </c>
    </row>
    <row r="802" spans="84:85" hidden="1">
      <c r="CF802" t="s">
        <v>886</v>
      </c>
      <c r="CG802" t="s">
        <v>1867</v>
      </c>
    </row>
    <row r="803" spans="84:85" hidden="1">
      <c r="CF803" t="s">
        <v>887</v>
      </c>
      <c r="CG803" t="s">
        <v>1868</v>
      </c>
    </row>
    <row r="804" spans="84:85" hidden="1">
      <c r="CF804" t="s">
        <v>888</v>
      </c>
      <c r="CG804" t="s">
        <v>1869</v>
      </c>
    </row>
    <row r="805" spans="84:85" hidden="1">
      <c r="CF805" t="s">
        <v>889</v>
      </c>
      <c r="CG805" t="s">
        <v>1870</v>
      </c>
    </row>
    <row r="806" spans="84:85" hidden="1">
      <c r="CF806" t="s">
        <v>890</v>
      </c>
      <c r="CG806" t="s">
        <v>1871</v>
      </c>
    </row>
    <row r="807" spans="84:85" hidden="1">
      <c r="CF807" t="s">
        <v>891</v>
      </c>
      <c r="CG807" t="s">
        <v>1872</v>
      </c>
    </row>
    <row r="808" spans="84:85" hidden="1">
      <c r="CF808" t="s">
        <v>892</v>
      </c>
      <c r="CG808" t="s">
        <v>1873</v>
      </c>
    </row>
    <row r="809" spans="84:85" hidden="1">
      <c r="CF809" t="s">
        <v>893</v>
      </c>
      <c r="CG809" t="s">
        <v>1874</v>
      </c>
    </row>
    <row r="810" spans="84:85" hidden="1">
      <c r="CF810" t="s">
        <v>894</v>
      </c>
      <c r="CG810" t="s">
        <v>1875</v>
      </c>
    </row>
    <row r="811" spans="84:85" hidden="1">
      <c r="CF811" t="s">
        <v>895</v>
      </c>
      <c r="CG811" t="s">
        <v>1876</v>
      </c>
    </row>
    <row r="812" spans="84:85" hidden="1">
      <c r="CF812" t="s">
        <v>896</v>
      </c>
      <c r="CG812" t="s">
        <v>1877</v>
      </c>
    </row>
    <row r="813" spans="84:85" hidden="1">
      <c r="CF813" t="s">
        <v>897</v>
      </c>
      <c r="CG813" t="s">
        <v>1878</v>
      </c>
    </row>
    <row r="814" spans="84:85" hidden="1">
      <c r="CF814" t="s">
        <v>898</v>
      </c>
      <c r="CG814" t="s">
        <v>1879</v>
      </c>
    </row>
    <row r="815" spans="84:85" hidden="1">
      <c r="CF815" t="s">
        <v>899</v>
      </c>
      <c r="CG815" t="s">
        <v>1880</v>
      </c>
    </row>
    <row r="816" spans="84:85" hidden="1">
      <c r="CF816" t="s">
        <v>900</v>
      </c>
      <c r="CG816" t="s">
        <v>1881</v>
      </c>
    </row>
    <row r="817" spans="84:85" hidden="1">
      <c r="CF817" t="s">
        <v>901</v>
      </c>
      <c r="CG817" t="s">
        <v>1882</v>
      </c>
    </row>
    <row r="818" spans="84:85" hidden="1">
      <c r="CF818" t="s">
        <v>902</v>
      </c>
      <c r="CG818" t="s">
        <v>1883</v>
      </c>
    </row>
    <row r="819" spans="84:85" hidden="1">
      <c r="CF819" t="s">
        <v>903</v>
      </c>
      <c r="CG819" t="s">
        <v>1884</v>
      </c>
    </row>
    <row r="820" spans="84:85" hidden="1">
      <c r="CF820" t="s">
        <v>904</v>
      </c>
      <c r="CG820" t="s">
        <v>1885</v>
      </c>
    </row>
    <row r="821" spans="84:85" hidden="1">
      <c r="CF821" t="s">
        <v>905</v>
      </c>
      <c r="CG821" t="s">
        <v>1886</v>
      </c>
    </row>
    <row r="822" spans="84:85" hidden="1">
      <c r="CF822" t="s">
        <v>906</v>
      </c>
      <c r="CG822" t="s">
        <v>1887</v>
      </c>
    </row>
    <row r="823" spans="84:85" hidden="1">
      <c r="CF823" t="s">
        <v>907</v>
      </c>
      <c r="CG823" t="s">
        <v>1888</v>
      </c>
    </row>
    <row r="824" spans="84:85" hidden="1">
      <c r="CF824" t="s">
        <v>908</v>
      </c>
      <c r="CG824" t="s">
        <v>93</v>
      </c>
    </row>
    <row r="825" spans="84:85" hidden="1">
      <c r="CF825" t="s">
        <v>909</v>
      </c>
      <c r="CG825" t="s">
        <v>1889</v>
      </c>
    </row>
    <row r="826" spans="84:85" hidden="1">
      <c r="CF826" t="s">
        <v>910</v>
      </c>
      <c r="CG826" t="s">
        <v>1890</v>
      </c>
    </row>
    <row r="827" spans="84:85" hidden="1">
      <c r="CF827" t="s">
        <v>911</v>
      </c>
      <c r="CG827" t="s">
        <v>1891</v>
      </c>
    </row>
    <row r="828" spans="84:85" hidden="1">
      <c r="CF828" t="s">
        <v>912</v>
      </c>
      <c r="CG828" t="s">
        <v>1892</v>
      </c>
    </row>
    <row r="829" spans="84:85" hidden="1">
      <c r="CF829" t="s">
        <v>913</v>
      </c>
      <c r="CG829" t="s">
        <v>1893</v>
      </c>
    </row>
    <row r="830" spans="84:85" hidden="1">
      <c r="CF830" t="s">
        <v>914</v>
      </c>
      <c r="CG830" t="s">
        <v>1894</v>
      </c>
    </row>
    <row r="831" spans="84:85" hidden="1">
      <c r="CF831" t="s">
        <v>915</v>
      </c>
      <c r="CG831" t="s">
        <v>1895</v>
      </c>
    </row>
    <row r="832" spans="84:85" hidden="1">
      <c r="CF832" t="s">
        <v>916</v>
      </c>
      <c r="CG832" t="s">
        <v>1896</v>
      </c>
    </row>
    <row r="833" spans="84:85" hidden="1">
      <c r="CF833" t="s">
        <v>917</v>
      </c>
      <c r="CG833" t="s">
        <v>1897</v>
      </c>
    </row>
    <row r="834" spans="84:85" hidden="1">
      <c r="CF834" t="s">
        <v>918</v>
      </c>
      <c r="CG834" t="s">
        <v>1898</v>
      </c>
    </row>
    <row r="835" spans="84:85" hidden="1">
      <c r="CF835" t="s">
        <v>919</v>
      </c>
      <c r="CG835" t="s">
        <v>1899</v>
      </c>
    </row>
    <row r="836" spans="84:85" hidden="1">
      <c r="CF836" t="s">
        <v>920</v>
      </c>
      <c r="CG836" t="s">
        <v>1900</v>
      </c>
    </row>
    <row r="837" spans="84:85" hidden="1">
      <c r="CF837" t="s">
        <v>921</v>
      </c>
      <c r="CG837" t="s">
        <v>1901</v>
      </c>
    </row>
    <row r="838" spans="84:85" hidden="1">
      <c r="CF838" t="s">
        <v>922</v>
      </c>
      <c r="CG838" t="s">
        <v>1902</v>
      </c>
    </row>
    <row r="839" spans="84:85" hidden="1">
      <c r="CF839" t="s">
        <v>923</v>
      </c>
      <c r="CG839" t="s">
        <v>1903</v>
      </c>
    </row>
    <row r="840" spans="84:85" hidden="1">
      <c r="CF840" t="s">
        <v>924</v>
      </c>
      <c r="CG840" t="s">
        <v>1904</v>
      </c>
    </row>
    <row r="841" spans="84:85" hidden="1">
      <c r="CF841" t="s">
        <v>925</v>
      </c>
      <c r="CG841" t="s">
        <v>1905</v>
      </c>
    </row>
    <row r="842" spans="84:85" hidden="1">
      <c r="CF842" t="s">
        <v>926</v>
      </c>
      <c r="CG842" t="s">
        <v>1906</v>
      </c>
    </row>
    <row r="843" spans="84:85" hidden="1">
      <c r="CF843" t="s">
        <v>927</v>
      </c>
      <c r="CG843" t="s">
        <v>1907</v>
      </c>
    </row>
    <row r="844" spans="84:85" hidden="1">
      <c r="CF844" t="s">
        <v>928</v>
      </c>
      <c r="CG844" t="s">
        <v>1908</v>
      </c>
    </row>
    <row r="845" spans="84:85" hidden="1">
      <c r="CF845" t="s">
        <v>929</v>
      </c>
      <c r="CG845" t="s">
        <v>1909</v>
      </c>
    </row>
    <row r="846" spans="84:85" hidden="1">
      <c r="CF846" t="s">
        <v>930</v>
      </c>
      <c r="CG846" t="s">
        <v>95</v>
      </c>
    </row>
    <row r="847" spans="84:85" hidden="1">
      <c r="CF847" t="s">
        <v>931</v>
      </c>
      <c r="CG847" t="s">
        <v>1910</v>
      </c>
    </row>
    <row r="848" spans="84:85" hidden="1">
      <c r="CF848" t="s">
        <v>932</v>
      </c>
      <c r="CG848" t="s">
        <v>1911</v>
      </c>
    </row>
    <row r="849" spans="84:85" hidden="1">
      <c r="CF849" t="s">
        <v>933</v>
      </c>
      <c r="CG849" t="s">
        <v>1912</v>
      </c>
    </row>
    <row r="850" spans="84:85" hidden="1">
      <c r="CF850" t="s">
        <v>934</v>
      </c>
      <c r="CG850" t="s">
        <v>1913</v>
      </c>
    </row>
    <row r="851" spans="84:85" hidden="1">
      <c r="CF851" t="s">
        <v>935</v>
      </c>
      <c r="CG851" t="s">
        <v>1914</v>
      </c>
    </row>
    <row r="852" spans="84:85" hidden="1">
      <c r="CF852" t="s">
        <v>936</v>
      </c>
      <c r="CG852" t="s">
        <v>1915</v>
      </c>
    </row>
    <row r="853" spans="84:85" hidden="1">
      <c r="CF853" t="s">
        <v>937</v>
      </c>
      <c r="CG853" t="s">
        <v>1916</v>
      </c>
    </row>
    <row r="854" spans="84:85" hidden="1">
      <c r="CF854" t="s">
        <v>938</v>
      </c>
      <c r="CG854" t="s">
        <v>1917</v>
      </c>
    </row>
    <row r="855" spans="84:85" hidden="1">
      <c r="CF855" t="s">
        <v>939</v>
      </c>
      <c r="CG855" t="s">
        <v>1918</v>
      </c>
    </row>
    <row r="856" spans="84:85" hidden="1">
      <c r="CF856" t="s">
        <v>940</v>
      </c>
      <c r="CG856" t="s">
        <v>1919</v>
      </c>
    </row>
    <row r="857" spans="84:85" hidden="1">
      <c r="CF857" t="s">
        <v>941</v>
      </c>
      <c r="CG857" t="s">
        <v>1920</v>
      </c>
    </row>
    <row r="858" spans="84:85" hidden="1">
      <c r="CF858" t="s">
        <v>942</v>
      </c>
      <c r="CG858" t="s">
        <v>1921</v>
      </c>
    </row>
    <row r="859" spans="84:85" hidden="1">
      <c r="CF859" t="s">
        <v>943</v>
      </c>
      <c r="CG859" t="s">
        <v>1922</v>
      </c>
    </row>
    <row r="860" spans="84:85" hidden="1">
      <c r="CF860" t="s">
        <v>944</v>
      </c>
      <c r="CG860" t="s">
        <v>1923</v>
      </c>
    </row>
    <row r="861" spans="84:85" hidden="1">
      <c r="CF861" t="s">
        <v>945</v>
      </c>
      <c r="CG861" t="s">
        <v>1924</v>
      </c>
    </row>
    <row r="862" spans="84:85" hidden="1">
      <c r="CF862" t="s">
        <v>946</v>
      </c>
      <c r="CG862" t="s">
        <v>1925</v>
      </c>
    </row>
    <row r="863" spans="84:85" hidden="1">
      <c r="CF863" t="s">
        <v>947</v>
      </c>
      <c r="CG863" t="s">
        <v>1926</v>
      </c>
    </row>
    <row r="864" spans="84:85" hidden="1">
      <c r="CF864" t="s">
        <v>948</v>
      </c>
      <c r="CG864" t="s">
        <v>1927</v>
      </c>
    </row>
    <row r="865" spans="84:85" hidden="1">
      <c r="CF865" t="s">
        <v>949</v>
      </c>
      <c r="CG865" t="s">
        <v>1928</v>
      </c>
    </row>
    <row r="866" spans="84:85" hidden="1">
      <c r="CF866" t="s">
        <v>950</v>
      </c>
      <c r="CG866" t="s">
        <v>1929</v>
      </c>
    </row>
    <row r="867" spans="84:85" hidden="1">
      <c r="CF867" t="s">
        <v>951</v>
      </c>
      <c r="CG867" t="s">
        <v>1930</v>
      </c>
    </row>
    <row r="868" spans="84:85" hidden="1">
      <c r="CF868" t="s">
        <v>952</v>
      </c>
      <c r="CG868" t="s">
        <v>1931</v>
      </c>
    </row>
    <row r="869" spans="84:85" hidden="1">
      <c r="CF869" t="s">
        <v>953</v>
      </c>
      <c r="CG869" t="s">
        <v>1932</v>
      </c>
    </row>
    <row r="870" spans="84:85" hidden="1">
      <c r="CF870" t="s">
        <v>954</v>
      </c>
      <c r="CG870" t="s">
        <v>1933</v>
      </c>
    </row>
    <row r="871" spans="84:85" hidden="1">
      <c r="CF871" t="s">
        <v>955</v>
      </c>
      <c r="CG871" t="s">
        <v>1934</v>
      </c>
    </row>
    <row r="872" spans="84:85" hidden="1">
      <c r="CF872" t="s">
        <v>956</v>
      </c>
      <c r="CG872" t="s">
        <v>1935</v>
      </c>
    </row>
    <row r="873" spans="84:85" hidden="1">
      <c r="CF873" t="s">
        <v>957</v>
      </c>
      <c r="CG873" t="s">
        <v>1936</v>
      </c>
    </row>
    <row r="874" spans="84:85" hidden="1">
      <c r="CF874" t="s">
        <v>958</v>
      </c>
      <c r="CG874" t="s">
        <v>1937</v>
      </c>
    </row>
    <row r="875" spans="84:85" hidden="1">
      <c r="CF875" t="s">
        <v>959</v>
      </c>
      <c r="CG875" t="s">
        <v>1938</v>
      </c>
    </row>
    <row r="876" spans="84:85" hidden="1">
      <c r="CF876" t="s">
        <v>960</v>
      </c>
      <c r="CG876" t="s">
        <v>1939</v>
      </c>
    </row>
    <row r="877" spans="84:85" hidden="1">
      <c r="CF877" t="s">
        <v>961</v>
      </c>
      <c r="CG877" t="s">
        <v>1940</v>
      </c>
    </row>
    <row r="878" spans="84:85" hidden="1">
      <c r="CF878" t="s">
        <v>962</v>
      </c>
      <c r="CG878" t="s">
        <v>1941</v>
      </c>
    </row>
    <row r="879" spans="84:85" hidden="1">
      <c r="CF879" t="s">
        <v>963</v>
      </c>
      <c r="CG879" t="s">
        <v>1942</v>
      </c>
    </row>
    <row r="880" spans="84:85" hidden="1">
      <c r="CF880" t="s">
        <v>964</v>
      </c>
      <c r="CG880" t="s">
        <v>1943</v>
      </c>
    </row>
    <row r="881" spans="84:85" hidden="1">
      <c r="CF881" t="s">
        <v>965</v>
      </c>
      <c r="CG881" t="s">
        <v>1944</v>
      </c>
    </row>
    <row r="882" spans="84:85" hidden="1">
      <c r="CF882" t="s">
        <v>966</v>
      </c>
      <c r="CG882" t="s">
        <v>1945</v>
      </c>
    </row>
    <row r="883" spans="84:85" hidden="1">
      <c r="CF883" t="s">
        <v>967</v>
      </c>
      <c r="CG883" t="s">
        <v>1946</v>
      </c>
    </row>
    <row r="884" spans="84:85" hidden="1">
      <c r="CF884" t="s">
        <v>968</v>
      </c>
      <c r="CG884" t="s">
        <v>1947</v>
      </c>
    </row>
    <row r="885" spans="84:85" hidden="1">
      <c r="CF885" t="s">
        <v>969</v>
      </c>
      <c r="CG885" t="s">
        <v>1948</v>
      </c>
    </row>
    <row r="886" spans="84:85" hidden="1">
      <c r="CF886" t="s">
        <v>970</v>
      </c>
      <c r="CG886" t="s">
        <v>1949</v>
      </c>
    </row>
    <row r="887" spans="84:85" hidden="1">
      <c r="CF887" t="s">
        <v>971</v>
      </c>
      <c r="CG887" t="s">
        <v>1950</v>
      </c>
    </row>
    <row r="888" spans="84:85" hidden="1">
      <c r="CF888" t="s">
        <v>972</v>
      </c>
      <c r="CG888" t="s">
        <v>1951</v>
      </c>
    </row>
    <row r="889" spans="84:85" hidden="1">
      <c r="CF889" t="s">
        <v>973</v>
      </c>
      <c r="CG889" t="s">
        <v>1952</v>
      </c>
    </row>
    <row r="890" spans="84:85" hidden="1">
      <c r="CF890" t="s">
        <v>974</v>
      </c>
      <c r="CG890" t="s">
        <v>1953</v>
      </c>
    </row>
    <row r="891" spans="84:85" hidden="1">
      <c r="CF891" t="s">
        <v>975</v>
      </c>
      <c r="CG891" t="s">
        <v>1954</v>
      </c>
    </row>
    <row r="892" spans="84:85" hidden="1">
      <c r="CF892" t="s">
        <v>976</v>
      </c>
      <c r="CG892" t="s">
        <v>97</v>
      </c>
    </row>
    <row r="893" spans="84:85" hidden="1">
      <c r="CF893" t="s">
        <v>977</v>
      </c>
      <c r="CG893" t="s">
        <v>1955</v>
      </c>
    </row>
    <row r="894" spans="84:85" hidden="1">
      <c r="CF894" t="s">
        <v>978</v>
      </c>
      <c r="CG894" t="s">
        <v>1956</v>
      </c>
    </row>
    <row r="895" spans="84:85" hidden="1">
      <c r="CF895" t="s">
        <v>979</v>
      </c>
      <c r="CG895" t="s">
        <v>1957</v>
      </c>
    </row>
    <row r="896" spans="84:85" hidden="1">
      <c r="CF896" t="s">
        <v>980</v>
      </c>
      <c r="CG896" t="s">
        <v>1958</v>
      </c>
    </row>
    <row r="897" spans="84:85" hidden="1">
      <c r="CF897" t="s">
        <v>981</v>
      </c>
      <c r="CG897" t="s">
        <v>1959</v>
      </c>
    </row>
    <row r="898" spans="84:85" hidden="1">
      <c r="CF898" t="s">
        <v>982</v>
      </c>
      <c r="CG898" t="s">
        <v>1960</v>
      </c>
    </row>
    <row r="899" spans="84:85" hidden="1">
      <c r="CF899" t="s">
        <v>983</v>
      </c>
      <c r="CG899" t="s">
        <v>1961</v>
      </c>
    </row>
    <row r="900" spans="84:85" hidden="1">
      <c r="CF900" t="s">
        <v>984</v>
      </c>
      <c r="CG900" t="s">
        <v>1962</v>
      </c>
    </row>
    <row r="901" spans="84:85" hidden="1">
      <c r="CF901" t="s">
        <v>985</v>
      </c>
      <c r="CG901" t="s">
        <v>1963</v>
      </c>
    </row>
    <row r="902" spans="84:85" hidden="1">
      <c r="CF902" t="s">
        <v>986</v>
      </c>
      <c r="CG902" t="s">
        <v>1964</v>
      </c>
    </row>
    <row r="903" spans="84:85" hidden="1">
      <c r="CF903" t="s">
        <v>987</v>
      </c>
      <c r="CG903" t="s">
        <v>1965</v>
      </c>
    </row>
    <row r="904" spans="84:85" hidden="1">
      <c r="CF904" t="s">
        <v>988</v>
      </c>
      <c r="CG904" t="s">
        <v>1966</v>
      </c>
    </row>
    <row r="905" spans="84:85" hidden="1">
      <c r="CF905" t="s">
        <v>989</v>
      </c>
      <c r="CG905" t="s">
        <v>1967</v>
      </c>
    </row>
    <row r="906" spans="84:85" hidden="1">
      <c r="CF906" t="s">
        <v>990</v>
      </c>
      <c r="CG906" t="s">
        <v>1968</v>
      </c>
    </row>
    <row r="907" spans="84:85" hidden="1">
      <c r="CF907" t="s">
        <v>991</v>
      </c>
      <c r="CG907" t="s">
        <v>1969</v>
      </c>
    </row>
    <row r="908" spans="84:85" hidden="1">
      <c r="CF908" t="s">
        <v>992</v>
      </c>
      <c r="CG908" t="s">
        <v>1970</v>
      </c>
    </row>
    <row r="909" spans="84:85" hidden="1">
      <c r="CF909" t="s">
        <v>993</v>
      </c>
      <c r="CG909" t="s">
        <v>1971</v>
      </c>
    </row>
    <row r="910" spans="84:85" hidden="1">
      <c r="CF910" t="s">
        <v>994</v>
      </c>
      <c r="CG910" t="s">
        <v>1972</v>
      </c>
    </row>
    <row r="911" spans="84:85" hidden="1">
      <c r="CF911" t="s">
        <v>995</v>
      </c>
      <c r="CG911" t="s">
        <v>1973</v>
      </c>
    </row>
    <row r="912" spans="84:85" hidden="1">
      <c r="CF912" t="s">
        <v>996</v>
      </c>
      <c r="CG912" t="s">
        <v>1974</v>
      </c>
    </row>
    <row r="913" spans="84:85" hidden="1">
      <c r="CF913" t="s">
        <v>997</v>
      </c>
      <c r="CG913" t="s">
        <v>1975</v>
      </c>
    </row>
    <row r="914" spans="84:85" hidden="1">
      <c r="CF914" t="s">
        <v>998</v>
      </c>
      <c r="CG914" t="s">
        <v>1976</v>
      </c>
    </row>
    <row r="915" spans="84:85" hidden="1">
      <c r="CF915" t="s">
        <v>999</v>
      </c>
      <c r="CG915" t="s">
        <v>1977</v>
      </c>
    </row>
    <row r="916" spans="84:85" hidden="1">
      <c r="CF916" t="s">
        <v>1000</v>
      </c>
      <c r="CG916" t="s">
        <v>1978</v>
      </c>
    </row>
    <row r="917" spans="84:85" hidden="1">
      <c r="CF917" t="s">
        <v>1001</v>
      </c>
      <c r="CG917" t="s">
        <v>1979</v>
      </c>
    </row>
    <row r="918" spans="84:85" hidden="1">
      <c r="CF918" t="s">
        <v>1002</v>
      </c>
      <c r="CG918" t="s">
        <v>1980</v>
      </c>
    </row>
    <row r="919" spans="84:85" hidden="1">
      <c r="CF919" t="s">
        <v>1003</v>
      </c>
      <c r="CG919" t="s">
        <v>1981</v>
      </c>
    </row>
    <row r="920" spans="84:85" hidden="1">
      <c r="CF920" t="s">
        <v>1004</v>
      </c>
      <c r="CG920" t="s">
        <v>1982</v>
      </c>
    </row>
    <row r="921" spans="84:85" hidden="1">
      <c r="CF921" t="s">
        <v>1005</v>
      </c>
      <c r="CG921" t="s">
        <v>1983</v>
      </c>
    </row>
    <row r="922" spans="84:85" hidden="1">
      <c r="CF922" t="s">
        <v>1006</v>
      </c>
      <c r="CG922" t="s">
        <v>1984</v>
      </c>
    </row>
    <row r="923" spans="84:85" hidden="1">
      <c r="CF923" t="s">
        <v>1007</v>
      </c>
      <c r="CG923" t="s">
        <v>1985</v>
      </c>
    </row>
    <row r="924" spans="84:85" hidden="1">
      <c r="CF924" t="s">
        <v>1008</v>
      </c>
      <c r="CG924" t="s">
        <v>1986</v>
      </c>
    </row>
    <row r="925" spans="84:85" hidden="1">
      <c r="CF925" t="s">
        <v>1009</v>
      </c>
      <c r="CG925" t="s">
        <v>1987</v>
      </c>
    </row>
    <row r="926" spans="84:85" hidden="1">
      <c r="CF926" t="s">
        <v>1010</v>
      </c>
      <c r="CG926" t="s">
        <v>1988</v>
      </c>
    </row>
    <row r="927" spans="84:85" hidden="1">
      <c r="CF927" t="s">
        <v>1011</v>
      </c>
      <c r="CG927" t="s">
        <v>1989</v>
      </c>
    </row>
    <row r="928" spans="84:85" hidden="1">
      <c r="CF928" t="s">
        <v>1012</v>
      </c>
      <c r="CG928" t="s">
        <v>1990</v>
      </c>
    </row>
    <row r="929" spans="84:85" hidden="1">
      <c r="CF929" t="s">
        <v>1013</v>
      </c>
      <c r="CG929" t="s">
        <v>1991</v>
      </c>
    </row>
    <row r="930" spans="84:85" hidden="1">
      <c r="CF930" t="s">
        <v>1014</v>
      </c>
      <c r="CG930" t="s">
        <v>1992</v>
      </c>
    </row>
    <row r="931" spans="84:85" hidden="1">
      <c r="CF931" t="s">
        <v>1015</v>
      </c>
      <c r="CG931" t="s">
        <v>1993</v>
      </c>
    </row>
    <row r="932" spans="84:85" hidden="1">
      <c r="CF932" t="s">
        <v>1016</v>
      </c>
      <c r="CG932" t="s">
        <v>1994</v>
      </c>
    </row>
    <row r="933" spans="84:85" hidden="1">
      <c r="CF933" t="s">
        <v>1017</v>
      </c>
      <c r="CG933" t="s">
        <v>1995</v>
      </c>
    </row>
    <row r="934" spans="84:85" hidden="1">
      <c r="CF934" t="s">
        <v>1018</v>
      </c>
      <c r="CG934" t="s">
        <v>1996</v>
      </c>
    </row>
    <row r="935" spans="84:85" hidden="1">
      <c r="CF935" t="s">
        <v>1019</v>
      </c>
      <c r="CG935" t="s">
        <v>1997</v>
      </c>
    </row>
    <row r="936" spans="84:85" hidden="1">
      <c r="CF936" t="s">
        <v>1020</v>
      </c>
      <c r="CG936" t="s">
        <v>1998</v>
      </c>
    </row>
    <row r="937" spans="84:85" hidden="1">
      <c r="CF937" t="s">
        <v>1021</v>
      </c>
      <c r="CG937" t="s">
        <v>1999</v>
      </c>
    </row>
    <row r="938" spans="84:85" hidden="1">
      <c r="CF938" t="s">
        <v>1022</v>
      </c>
      <c r="CG938" t="s">
        <v>2000</v>
      </c>
    </row>
  </sheetData>
  <mergeCells count="578">
    <mergeCell ref="W26:AN26"/>
    <mergeCell ref="W25:AN25"/>
    <mergeCell ref="Y132:AH133"/>
    <mergeCell ref="AI132:AQ133"/>
    <mergeCell ref="AR132:AT133"/>
    <mergeCell ref="Y213:AH214"/>
    <mergeCell ref="AI213:AQ214"/>
    <mergeCell ref="AR213:AT214"/>
    <mergeCell ref="Y294:AH295"/>
    <mergeCell ref="AI294:AQ295"/>
    <mergeCell ref="AR294:AT295"/>
    <mergeCell ref="AQ221:AT222"/>
    <mergeCell ref="AQ223:AT224"/>
    <mergeCell ref="AI221:AP222"/>
    <mergeCell ref="AI223:AP224"/>
    <mergeCell ref="Y221:AH222"/>
    <mergeCell ref="Y223:AH224"/>
    <mergeCell ref="AQ231:AT232"/>
    <mergeCell ref="AQ233:AT234"/>
    <mergeCell ref="Y231:AH232"/>
    <mergeCell ref="Y233:AH234"/>
    <mergeCell ref="AI231:AP232"/>
    <mergeCell ref="AI233:AP234"/>
    <mergeCell ref="AN227:AP228"/>
    <mergeCell ref="AQ302:AT303"/>
    <mergeCell ref="AQ304:AT305"/>
    <mergeCell ref="AQ312:AT313"/>
    <mergeCell ref="AQ314:AT315"/>
    <mergeCell ref="Y302:AH303"/>
    <mergeCell ref="Y304:AH305"/>
    <mergeCell ref="Y312:AH313"/>
    <mergeCell ref="Y314:AH315"/>
    <mergeCell ref="AI312:AP313"/>
    <mergeCell ref="AI314:AP315"/>
    <mergeCell ref="AI302:AP303"/>
    <mergeCell ref="AI304:AP305"/>
    <mergeCell ref="AR308:AT309"/>
    <mergeCell ref="AN308:AP309"/>
    <mergeCell ref="Y306:AG307"/>
    <mergeCell ref="AR227:AT228"/>
    <mergeCell ref="Y225:AG226"/>
    <mergeCell ref="AQ140:AT141"/>
    <mergeCell ref="AQ142:AT143"/>
    <mergeCell ref="AQ150:AT151"/>
    <mergeCell ref="AQ152:AT153"/>
    <mergeCell ref="AI140:AP141"/>
    <mergeCell ref="AI142:AP143"/>
    <mergeCell ref="Y140:AH141"/>
    <mergeCell ref="Y142:AH143"/>
    <mergeCell ref="AI150:AP151"/>
    <mergeCell ref="AI152:AP153"/>
    <mergeCell ref="Y150:AH151"/>
    <mergeCell ref="Y152:AH153"/>
    <mergeCell ref="AQ146:AS147"/>
    <mergeCell ref="AP179:AR180"/>
    <mergeCell ref="AS179:AT180"/>
    <mergeCell ref="AZ339:BA340"/>
    <mergeCell ref="A333:G334"/>
    <mergeCell ref="H333:AK334"/>
    <mergeCell ref="A335:G336"/>
    <mergeCell ref="H335:AK336"/>
    <mergeCell ref="AV339:AW340"/>
    <mergeCell ref="AX339:AY340"/>
    <mergeCell ref="A318:Q319"/>
    <mergeCell ref="A320:AU324"/>
    <mergeCell ref="A327:P328"/>
    <mergeCell ref="A329:G330"/>
    <mergeCell ref="H329:AK330"/>
    <mergeCell ref="A331:G332"/>
    <mergeCell ref="H331:AK332"/>
    <mergeCell ref="A314:I315"/>
    <mergeCell ref="J314:Q315"/>
    <mergeCell ref="R314:V315"/>
    <mergeCell ref="AN310:AO311"/>
    <mergeCell ref="AP310:AQ311"/>
    <mergeCell ref="AR310:AR311"/>
    <mergeCell ref="AS310:AT311"/>
    <mergeCell ref="A312:I313"/>
    <mergeCell ref="J312:K313"/>
    <mergeCell ref="L312:O313"/>
    <mergeCell ref="P312:Q313"/>
    <mergeCell ref="R312:V313"/>
    <mergeCell ref="A310:I311"/>
    <mergeCell ref="J310:K311"/>
    <mergeCell ref="L310:O311"/>
    <mergeCell ref="P310:Q311"/>
    <mergeCell ref="R310:V311"/>
    <mergeCell ref="Y310:AH311"/>
    <mergeCell ref="AI310:AJ311"/>
    <mergeCell ref="AK310:AK311"/>
    <mergeCell ref="AL310:AM311"/>
    <mergeCell ref="A308:I309"/>
    <mergeCell ref="Y308:AH309"/>
    <mergeCell ref="AI308:AL309"/>
    <mergeCell ref="AM308:AM309"/>
    <mergeCell ref="AQ308:AQ309"/>
    <mergeCell ref="A304:I305"/>
    <mergeCell ref="J304:Q305"/>
    <mergeCell ref="R304:V305"/>
    <mergeCell ref="AS300:AT301"/>
    <mergeCell ref="A302:I303"/>
    <mergeCell ref="J302:K303"/>
    <mergeCell ref="L302:O303"/>
    <mergeCell ref="P302:Q303"/>
    <mergeCell ref="R302:V303"/>
    <mergeCell ref="AI300:AJ301"/>
    <mergeCell ref="AK300:AK301"/>
    <mergeCell ref="AL300:AM301"/>
    <mergeCell ref="AN300:AO301"/>
    <mergeCell ref="AP300:AQ301"/>
    <mergeCell ref="AR300:AR301"/>
    <mergeCell ref="A300:I301"/>
    <mergeCell ref="J300:K301"/>
    <mergeCell ref="L300:O301"/>
    <mergeCell ref="P300:Q301"/>
    <mergeCell ref="R300:V301"/>
    <mergeCell ref="Y300:AH301"/>
    <mergeCell ref="AI292:AQ293"/>
    <mergeCell ref="A298:I299"/>
    <mergeCell ref="Y298:AH299"/>
    <mergeCell ref="AI298:AL299"/>
    <mergeCell ref="AM298:AM299"/>
    <mergeCell ref="AQ298:AQ299"/>
    <mergeCell ref="A292:I293"/>
    <mergeCell ref="J292:K293"/>
    <mergeCell ref="L292:O293"/>
    <mergeCell ref="P292:Q293"/>
    <mergeCell ref="R292:V293"/>
    <mergeCell ref="Y292:AH293"/>
    <mergeCell ref="AN298:AP299"/>
    <mergeCell ref="AR298:AT299"/>
    <mergeCell ref="AR292:AT293"/>
    <mergeCell ref="A283:Q284"/>
    <mergeCell ref="A285:G286"/>
    <mergeCell ref="H285:AJ286"/>
    <mergeCell ref="A287:G288"/>
    <mergeCell ref="H287:AJ288"/>
    <mergeCell ref="J291:Q291"/>
    <mergeCell ref="R291:V291"/>
    <mergeCell ref="Y296:AG297"/>
    <mergeCell ref="A271:L272"/>
    <mergeCell ref="M271:AU272"/>
    <mergeCell ref="A275:Q276"/>
    <mergeCell ref="A277:N278"/>
    <mergeCell ref="O277:AN278"/>
    <mergeCell ref="A279:N280"/>
    <mergeCell ref="O279:AN280"/>
    <mergeCell ref="A265:Q266"/>
    <mergeCell ref="A267:L268"/>
    <mergeCell ref="M267:AU268"/>
    <mergeCell ref="A269:L270"/>
    <mergeCell ref="M269:AU270"/>
    <mergeCell ref="AP260:AR261"/>
    <mergeCell ref="AS260:AT261"/>
    <mergeCell ref="AU260:AU261"/>
    <mergeCell ref="AV260:AW261"/>
    <mergeCell ref="AZ258:BA259"/>
    <mergeCell ref="A260:N261"/>
    <mergeCell ref="O260:Q261"/>
    <mergeCell ref="R260:S261"/>
    <mergeCell ref="T260:X261"/>
    <mergeCell ref="Y260:Y261"/>
    <mergeCell ref="Z260:AA261"/>
    <mergeCell ref="AB260:AC261"/>
    <mergeCell ref="AD260:AK261"/>
    <mergeCell ref="AL260:AO261"/>
    <mergeCell ref="BA260:BA261"/>
    <mergeCell ref="AX260:AX261"/>
    <mergeCell ref="AY260:AZ261"/>
    <mergeCell ref="A252:G253"/>
    <mergeCell ref="H252:AK253"/>
    <mergeCell ref="A254:G255"/>
    <mergeCell ref="H254:AK255"/>
    <mergeCell ref="AV258:AW259"/>
    <mergeCell ref="AX258:AY259"/>
    <mergeCell ref="A237:Q238"/>
    <mergeCell ref="A239:AU243"/>
    <mergeCell ref="A246:P247"/>
    <mergeCell ref="A248:G249"/>
    <mergeCell ref="H248:AK249"/>
    <mergeCell ref="A250:G251"/>
    <mergeCell ref="H250:AK251"/>
    <mergeCell ref="A233:I234"/>
    <mergeCell ref="J233:Q234"/>
    <mergeCell ref="R233:V234"/>
    <mergeCell ref="AN229:AO230"/>
    <mergeCell ref="AP229:AQ230"/>
    <mergeCell ref="AR229:AR230"/>
    <mergeCell ref="AS229:AT230"/>
    <mergeCell ref="A231:I232"/>
    <mergeCell ref="J231:K232"/>
    <mergeCell ref="L231:O232"/>
    <mergeCell ref="P231:Q232"/>
    <mergeCell ref="R231:V232"/>
    <mergeCell ref="A229:I230"/>
    <mergeCell ref="J229:K230"/>
    <mergeCell ref="L229:O230"/>
    <mergeCell ref="P229:Q230"/>
    <mergeCell ref="R229:V230"/>
    <mergeCell ref="Y229:AH230"/>
    <mergeCell ref="AI229:AJ230"/>
    <mergeCell ref="AK229:AK230"/>
    <mergeCell ref="AL229:AM230"/>
    <mergeCell ref="A227:I228"/>
    <mergeCell ref="Y227:AH228"/>
    <mergeCell ref="AI227:AL228"/>
    <mergeCell ref="AM227:AM228"/>
    <mergeCell ref="AQ227:AQ228"/>
    <mergeCell ref="A223:I224"/>
    <mergeCell ref="J223:Q224"/>
    <mergeCell ref="R223:V224"/>
    <mergeCell ref="AS219:AT220"/>
    <mergeCell ref="A221:I222"/>
    <mergeCell ref="J221:K222"/>
    <mergeCell ref="L221:O222"/>
    <mergeCell ref="P221:Q222"/>
    <mergeCell ref="R221:V222"/>
    <mergeCell ref="AI219:AJ220"/>
    <mergeCell ref="AK219:AK220"/>
    <mergeCell ref="AL219:AM220"/>
    <mergeCell ref="AN219:AO220"/>
    <mergeCell ref="AP219:AQ220"/>
    <mergeCell ref="AR219:AR220"/>
    <mergeCell ref="A219:I220"/>
    <mergeCell ref="J219:K220"/>
    <mergeCell ref="L219:O220"/>
    <mergeCell ref="P219:Q220"/>
    <mergeCell ref="A204:G205"/>
    <mergeCell ref="H204:AJ205"/>
    <mergeCell ref="A206:G207"/>
    <mergeCell ref="H206:AJ207"/>
    <mergeCell ref="J210:Q210"/>
    <mergeCell ref="R210:V210"/>
    <mergeCell ref="Y215:AG216"/>
    <mergeCell ref="J218:Q218"/>
    <mergeCell ref="R219:V220"/>
    <mergeCell ref="Y219:AH220"/>
    <mergeCell ref="AI211:AQ212"/>
    <mergeCell ref="A217:I218"/>
    <mergeCell ref="Y217:AH218"/>
    <mergeCell ref="AI217:AL218"/>
    <mergeCell ref="AM217:AM218"/>
    <mergeCell ref="AQ217:AQ218"/>
    <mergeCell ref="A211:I212"/>
    <mergeCell ref="J211:K212"/>
    <mergeCell ref="L211:O212"/>
    <mergeCell ref="P211:Q212"/>
    <mergeCell ref="R211:V212"/>
    <mergeCell ref="Y211:AH212"/>
    <mergeCell ref="AN217:AP218"/>
    <mergeCell ref="AU179:AU180"/>
    <mergeCell ref="AV179:AW180"/>
    <mergeCell ref="AZ177:BA178"/>
    <mergeCell ref="A179:N180"/>
    <mergeCell ref="O179:Q180"/>
    <mergeCell ref="R179:S180"/>
    <mergeCell ref="T179:X180"/>
    <mergeCell ref="Y179:Y180"/>
    <mergeCell ref="Z179:AA180"/>
    <mergeCell ref="AB179:AC180"/>
    <mergeCell ref="AD179:AK180"/>
    <mergeCell ref="AL179:AO180"/>
    <mergeCell ref="BA179:BA180"/>
    <mergeCell ref="AX179:AX180"/>
    <mergeCell ref="AY179:AZ180"/>
    <mergeCell ref="A171:G172"/>
    <mergeCell ref="H171:AK172"/>
    <mergeCell ref="A173:G174"/>
    <mergeCell ref="H173:AK174"/>
    <mergeCell ref="AV177:AW178"/>
    <mergeCell ref="AX177:AY178"/>
    <mergeCell ref="A156:Q157"/>
    <mergeCell ref="A158:AU162"/>
    <mergeCell ref="A165:P166"/>
    <mergeCell ref="A167:G168"/>
    <mergeCell ref="H167:AK168"/>
    <mergeCell ref="A169:G170"/>
    <mergeCell ref="H169:AK170"/>
    <mergeCell ref="A152:I153"/>
    <mergeCell ref="J152:Q153"/>
    <mergeCell ref="R152:V153"/>
    <mergeCell ref="AN148:AO149"/>
    <mergeCell ref="AP148:AQ149"/>
    <mergeCell ref="AR148:AR149"/>
    <mergeCell ref="AS148:AT149"/>
    <mergeCell ref="A150:I151"/>
    <mergeCell ref="J150:K151"/>
    <mergeCell ref="L150:O151"/>
    <mergeCell ref="P150:Q151"/>
    <mergeCell ref="R150:V151"/>
    <mergeCell ref="A148:I149"/>
    <mergeCell ref="J148:K149"/>
    <mergeCell ref="L148:O149"/>
    <mergeCell ref="P148:Q149"/>
    <mergeCell ref="R148:V149"/>
    <mergeCell ref="Y148:AH149"/>
    <mergeCell ref="AI148:AJ149"/>
    <mergeCell ref="AK148:AK149"/>
    <mergeCell ref="AL148:AM149"/>
    <mergeCell ref="A146:I147"/>
    <mergeCell ref="Y146:AH147"/>
    <mergeCell ref="AI146:AL147"/>
    <mergeCell ref="AM146:AM147"/>
    <mergeCell ref="AN146:AO147"/>
    <mergeCell ref="AP146:AP147"/>
    <mergeCell ref="A142:I143"/>
    <mergeCell ref="J142:Q143"/>
    <mergeCell ref="R142:V143"/>
    <mergeCell ref="Y144:AG145"/>
    <mergeCell ref="J147:Q147"/>
    <mergeCell ref="A140:I141"/>
    <mergeCell ref="J140:K141"/>
    <mergeCell ref="L140:O141"/>
    <mergeCell ref="P140:Q141"/>
    <mergeCell ref="R140:V141"/>
    <mergeCell ref="AI138:AJ139"/>
    <mergeCell ref="AK138:AK139"/>
    <mergeCell ref="AL138:AM139"/>
    <mergeCell ref="AN138:AO139"/>
    <mergeCell ref="A138:I139"/>
    <mergeCell ref="J138:K139"/>
    <mergeCell ref="L138:O139"/>
    <mergeCell ref="P138:Q139"/>
    <mergeCell ref="R138:V139"/>
    <mergeCell ref="Y138:AH139"/>
    <mergeCell ref="A136:I137"/>
    <mergeCell ref="Y136:AH137"/>
    <mergeCell ref="AI136:AL137"/>
    <mergeCell ref="AM136:AM137"/>
    <mergeCell ref="AQ136:AQ137"/>
    <mergeCell ref="AN136:AP137"/>
    <mergeCell ref="AR136:AT137"/>
    <mergeCell ref="AR130:AT131"/>
    <mergeCell ref="AS138:AT139"/>
    <mergeCell ref="AP138:AQ139"/>
    <mergeCell ref="AR138:AR139"/>
    <mergeCell ref="Y134:AG135"/>
    <mergeCell ref="J137:Q137"/>
    <mergeCell ref="J129:Q129"/>
    <mergeCell ref="R129:V129"/>
    <mergeCell ref="A130:I131"/>
    <mergeCell ref="J130:K131"/>
    <mergeCell ref="L130:O131"/>
    <mergeCell ref="P130:Q131"/>
    <mergeCell ref="R130:V131"/>
    <mergeCell ref="A117:N118"/>
    <mergeCell ref="O117:AN118"/>
    <mergeCell ref="A121:Q122"/>
    <mergeCell ref="A123:G124"/>
    <mergeCell ref="H123:AJ124"/>
    <mergeCell ref="A125:G126"/>
    <mergeCell ref="H125:AJ126"/>
    <mergeCell ref="Y130:AH131"/>
    <mergeCell ref="AI130:AQ131"/>
    <mergeCell ref="A107:L108"/>
    <mergeCell ref="M107:AU108"/>
    <mergeCell ref="A109:L110"/>
    <mergeCell ref="M109:AU110"/>
    <mergeCell ref="A113:Q114"/>
    <mergeCell ref="A115:N116"/>
    <mergeCell ref="O115:AN116"/>
    <mergeCell ref="AV98:AW99"/>
    <mergeCell ref="AX98:AX99"/>
    <mergeCell ref="A103:Q104"/>
    <mergeCell ref="A105:L106"/>
    <mergeCell ref="M105:AU106"/>
    <mergeCell ref="AB98:AC99"/>
    <mergeCell ref="AD98:AK99"/>
    <mergeCell ref="AL98:AO99"/>
    <mergeCell ref="AP98:AR99"/>
    <mergeCell ref="AS98:AT99"/>
    <mergeCell ref="AU98:AU99"/>
    <mergeCell ref="B91:AB96"/>
    <mergeCell ref="A98:N99"/>
    <mergeCell ref="O98:Q99"/>
    <mergeCell ref="R98:S99"/>
    <mergeCell ref="T98:X99"/>
    <mergeCell ref="Y98:Y99"/>
    <mergeCell ref="Z98:AA99"/>
    <mergeCell ref="AY98:AZ99"/>
    <mergeCell ref="BA98:BA99"/>
    <mergeCell ref="B87:G87"/>
    <mergeCell ref="H87:L87"/>
    <mergeCell ref="M87:Q87"/>
    <mergeCell ref="R87:X87"/>
    <mergeCell ref="Y87:AC87"/>
    <mergeCell ref="AD87:AK88"/>
    <mergeCell ref="B88:G88"/>
    <mergeCell ref="H88:L88"/>
    <mergeCell ref="M88:Q88"/>
    <mergeCell ref="R88:X88"/>
    <mergeCell ref="Y88:AC88"/>
    <mergeCell ref="B85:G86"/>
    <mergeCell ref="H85:L86"/>
    <mergeCell ref="M85:Q86"/>
    <mergeCell ref="R85:X85"/>
    <mergeCell ref="Y85:AC86"/>
    <mergeCell ref="X81:Y81"/>
    <mergeCell ref="AA81:AB81"/>
    <mergeCell ref="AC81:AJ82"/>
    <mergeCell ref="AD85:AK86"/>
    <mergeCell ref="R86:X86"/>
    <mergeCell ref="AK81:AW82"/>
    <mergeCell ref="B82:G82"/>
    <mergeCell ref="H82:J82"/>
    <mergeCell ref="L82:M82"/>
    <mergeCell ref="O82:P82"/>
    <mergeCell ref="R82:S82"/>
    <mergeCell ref="U82:V82"/>
    <mergeCell ref="B81:G81"/>
    <mergeCell ref="H81:J81"/>
    <mergeCell ref="L81:M81"/>
    <mergeCell ref="O81:P81"/>
    <mergeCell ref="R81:S81"/>
    <mergeCell ref="U81:V81"/>
    <mergeCell ref="X82:Y82"/>
    <mergeCell ref="AA82:AB82"/>
    <mergeCell ref="B76:V76"/>
    <mergeCell ref="B79:G80"/>
    <mergeCell ref="H79:AB79"/>
    <mergeCell ref="AC79:AJ80"/>
    <mergeCell ref="AK79:AW80"/>
    <mergeCell ref="H80:Q80"/>
    <mergeCell ref="R80:V80"/>
    <mergeCell ref="X80:AB80"/>
    <mergeCell ref="X57:Y57"/>
    <mergeCell ref="AA57:AB57"/>
    <mergeCell ref="B66:AB71"/>
    <mergeCell ref="B75:V75"/>
    <mergeCell ref="AD60:AK61"/>
    <mergeCell ref="R61:X61"/>
    <mergeCell ref="B62:G62"/>
    <mergeCell ref="H62:L62"/>
    <mergeCell ref="M62:Q62"/>
    <mergeCell ref="R62:X62"/>
    <mergeCell ref="Y62:AC62"/>
    <mergeCell ref="AD62:AK63"/>
    <mergeCell ref="B63:G63"/>
    <mergeCell ref="H63:L63"/>
    <mergeCell ref="B60:G61"/>
    <mergeCell ref="H60:L61"/>
    <mergeCell ref="M60:Q61"/>
    <mergeCell ref="R60:X60"/>
    <mergeCell ref="Y60:AC61"/>
    <mergeCell ref="M63:Q63"/>
    <mergeCell ref="R63:X63"/>
    <mergeCell ref="Y63:AC63"/>
    <mergeCell ref="B51:V51"/>
    <mergeCell ref="B54:G55"/>
    <mergeCell ref="H54:AB54"/>
    <mergeCell ref="AC54:AJ55"/>
    <mergeCell ref="AK54:AW55"/>
    <mergeCell ref="H55:Q55"/>
    <mergeCell ref="R55:V55"/>
    <mergeCell ref="X55:AB55"/>
    <mergeCell ref="X56:Y56"/>
    <mergeCell ref="AA56:AB56"/>
    <mergeCell ref="AC56:AJ57"/>
    <mergeCell ref="AK56:AW57"/>
    <mergeCell ref="B57:G57"/>
    <mergeCell ref="H57:J57"/>
    <mergeCell ref="L57:M57"/>
    <mergeCell ref="O57:P57"/>
    <mergeCell ref="R57:S57"/>
    <mergeCell ref="U57:V57"/>
    <mergeCell ref="B56:G56"/>
    <mergeCell ref="H56:J56"/>
    <mergeCell ref="L56:M56"/>
    <mergeCell ref="O56:P56"/>
    <mergeCell ref="R56:S56"/>
    <mergeCell ref="U56:V56"/>
    <mergeCell ref="X32:Y32"/>
    <mergeCell ref="AA32:AB32"/>
    <mergeCell ref="B41:AB46"/>
    <mergeCell ref="B50:V50"/>
    <mergeCell ref="AD35:AK36"/>
    <mergeCell ref="R36:X36"/>
    <mergeCell ref="B37:G37"/>
    <mergeCell ref="H37:L37"/>
    <mergeCell ref="M37:Q37"/>
    <mergeCell ref="R37:X37"/>
    <mergeCell ref="Y37:AC37"/>
    <mergeCell ref="AD37:AK38"/>
    <mergeCell ref="B38:G38"/>
    <mergeCell ref="H38:L38"/>
    <mergeCell ref="B35:G36"/>
    <mergeCell ref="H35:L36"/>
    <mergeCell ref="M35:Q36"/>
    <mergeCell ref="R35:X35"/>
    <mergeCell ref="Y35:AC36"/>
    <mergeCell ref="M38:Q38"/>
    <mergeCell ref="R38:X38"/>
    <mergeCell ref="Y38:AC38"/>
    <mergeCell ref="B26:V26"/>
    <mergeCell ref="B29:G30"/>
    <mergeCell ref="H29:AB29"/>
    <mergeCell ref="AC29:AJ30"/>
    <mergeCell ref="AK29:AW30"/>
    <mergeCell ref="H30:Q30"/>
    <mergeCell ref="R30:V30"/>
    <mergeCell ref="X30:AB30"/>
    <mergeCell ref="X31:Y31"/>
    <mergeCell ref="AA31:AB31"/>
    <mergeCell ref="AC31:AJ32"/>
    <mergeCell ref="AK31:AW32"/>
    <mergeCell ref="B32:G32"/>
    <mergeCell ref="H32:J32"/>
    <mergeCell ref="L32:M32"/>
    <mergeCell ref="O32:P32"/>
    <mergeCell ref="R32:S32"/>
    <mergeCell ref="U32:V32"/>
    <mergeCell ref="B31:G31"/>
    <mergeCell ref="H31:J31"/>
    <mergeCell ref="L31:M31"/>
    <mergeCell ref="O31:P31"/>
    <mergeCell ref="R31:S31"/>
    <mergeCell ref="U31:V31"/>
    <mergeCell ref="B20:U20"/>
    <mergeCell ref="V20:AN20"/>
    <mergeCell ref="B22:H22"/>
    <mergeCell ref="I22:J22"/>
    <mergeCell ref="K22:L22"/>
    <mergeCell ref="B25:V25"/>
    <mergeCell ref="B15:H15"/>
    <mergeCell ref="I15:AJ15"/>
    <mergeCell ref="B16:H16"/>
    <mergeCell ref="I16:AJ16"/>
    <mergeCell ref="B19:U19"/>
    <mergeCell ref="V19:AN19"/>
    <mergeCell ref="B13:H13"/>
    <mergeCell ref="I13:AJ13"/>
    <mergeCell ref="BG13:BH13"/>
    <mergeCell ref="BI13:BJ13"/>
    <mergeCell ref="BK13:BL13"/>
    <mergeCell ref="B14:H14"/>
    <mergeCell ref="I14:AJ14"/>
    <mergeCell ref="B12:H12"/>
    <mergeCell ref="I12:K12"/>
    <mergeCell ref="M12:O12"/>
    <mergeCell ref="P12:AJ12"/>
    <mergeCell ref="BI12:BJ12"/>
    <mergeCell ref="BK12:BL12"/>
    <mergeCell ref="AE2:BA3"/>
    <mergeCell ref="B6:F6"/>
    <mergeCell ref="G6:AA6"/>
    <mergeCell ref="B7:F7"/>
    <mergeCell ref="G7:AA7"/>
    <mergeCell ref="B8:F8"/>
    <mergeCell ref="G8:AA8"/>
    <mergeCell ref="B9:F9"/>
    <mergeCell ref="G9:AA9"/>
    <mergeCell ref="B2:F3"/>
    <mergeCell ref="G2:X3"/>
    <mergeCell ref="Z2:AD3"/>
    <mergeCell ref="J228:Q228"/>
    <mergeCell ref="R137:V137"/>
    <mergeCell ref="R147:V147"/>
    <mergeCell ref="R218:V218"/>
    <mergeCell ref="R228:V228"/>
    <mergeCell ref="R299:V299"/>
    <mergeCell ref="R309:V309"/>
    <mergeCell ref="J299:Q299"/>
    <mergeCell ref="J309:Q309"/>
    <mergeCell ref="A190:L191"/>
    <mergeCell ref="M190:AU191"/>
    <mergeCell ref="A194:Q195"/>
    <mergeCell ref="A196:N197"/>
    <mergeCell ref="O196:AN197"/>
    <mergeCell ref="A198:N199"/>
    <mergeCell ref="O198:AN199"/>
    <mergeCell ref="A184:Q185"/>
    <mergeCell ref="A186:L187"/>
    <mergeCell ref="M186:AU187"/>
    <mergeCell ref="A188:L189"/>
    <mergeCell ref="M188:AU189"/>
    <mergeCell ref="AR217:AT218"/>
    <mergeCell ref="AR211:AT212"/>
    <mergeCell ref="A202:Q203"/>
  </mergeCells>
  <phoneticPr fontId="1"/>
  <conditionalFormatting sqref="B20:U20">
    <cfRule type="expression" dxfId="70" priority="71">
      <formula>$B$20="選択してください"</formula>
    </cfRule>
  </conditionalFormatting>
  <conditionalFormatting sqref="V20:AN20">
    <cfRule type="expression" dxfId="69" priority="70">
      <formula>$V$20=""</formula>
    </cfRule>
  </conditionalFormatting>
  <conditionalFormatting sqref="H31:J32 H56:J57 H81:J82">
    <cfRule type="expression" dxfId="68" priority="69">
      <formula>$H31=""</formula>
    </cfRule>
  </conditionalFormatting>
  <conditionalFormatting sqref="L31:M32 L56:M57 L81:M82">
    <cfRule type="expression" dxfId="67" priority="68">
      <formula>$L31=""</formula>
    </cfRule>
  </conditionalFormatting>
  <conditionalFormatting sqref="R31:S32 R56:S57 R81:S82">
    <cfRule type="expression" dxfId="66" priority="67">
      <formula>$R31=""</formula>
    </cfRule>
  </conditionalFormatting>
  <conditionalFormatting sqref="U31:V32 U56:V57 U81:V82">
    <cfRule type="expression" dxfId="65" priority="66">
      <formula>$U31=""</formula>
    </cfRule>
  </conditionalFormatting>
  <conditionalFormatting sqref="X31:Y32 X56:Y57 X81:Y82">
    <cfRule type="expression" dxfId="64" priority="65">
      <formula>$X31=""</formula>
    </cfRule>
  </conditionalFormatting>
  <conditionalFormatting sqref="AA31:AB32 AA56:AB57 AA81:AB82">
    <cfRule type="expression" dxfId="63" priority="64">
      <formula>$AA31=""</formula>
    </cfRule>
  </conditionalFormatting>
  <conditionalFormatting sqref="AC31">
    <cfRule type="expression" dxfId="62" priority="63">
      <formula>$AC$31=""</formula>
    </cfRule>
  </conditionalFormatting>
  <conditionalFormatting sqref="AD37:AK38">
    <cfRule type="expression" dxfId="61" priority="4">
      <formula>OR($B$20="選択してください",$I$22="")</formula>
    </cfRule>
    <cfRule type="expression" dxfId="60" priority="62">
      <formula>OR($AD$37="「水銀排出施設の種類」を選択してください",$AD$37="",$AD$37="年度間の測定回数を入力してください")</formula>
    </cfRule>
  </conditionalFormatting>
  <conditionalFormatting sqref="H37:L37">
    <cfRule type="expression" dxfId="59" priority="51">
      <formula>$H$37=""</formula>
    </cfRule>
  </conditionalFormatting>
  <conditionalFormatting sqref="M37:Q37">
    <cfRule type="expression" dxfId="58" priority="61">
      <formula>$M$37=""</formula>
    </cfRule>
  </conditionalFormatting>
  <conditionalFormatting sqref="R37:X37">
    <cfRule type="expression" dxfId="57" priority="60">
      <formula>$R$37=""</formula>
    </cfRule>
  </conditionalFormatting>
  <conditionalFormatting sqref="Y37:AC37">
    <cfRule type="expression" dxfId="56" priority="59">
      <formula>$Y$37=""</formula>
    </cfRule>
  </conditionalFormatting>
  <conditionalFormatting sqref="H38:L38">
    <cfRule type="expression" dxfId="55" priority="58">
      <formula>$H$38=""</formula>
    </cfRule>
  </conditionalFormatting>
  <conditionalFormatting sqref="M38:Q38">
    <cfRule type="expression" dxfId="54" priority="57">
      <formula>$M$38=""</formula>
    </cfRule>
  </conditionalFormatting>
  <conditionalFormatting sqref="R38:X38">
    <cfRule type="expression" dxfId="53" priority="56">
      <formula>$R$38=""</formula>
    </cfRule>
  </conditionalFormatting>
  <conditionalFormatting sqref="Y38:AC38">
    <cfRule type="expression" dxfId="52" priority="55">
      <formula>$Y$38=""</formula>
    </cfRule>
  </conditionalFormatting>
  <conditionalFormatting sqref="O31:P31">
    <cfRule type="expression" dxfId="51" priority="53">
      <formula>$O$31=""</formula>
    </cfRule>
  </conditionalFormatting>
  <conditionalFormatting sqref="O32:P32">
    <cfRule type="expression" dxfId="50" priority="52">
      <formula>$O$32=""</formula>
    </cfRule>
  </conditionalFormatting>
  <conditionalFormatting sqref="B41:AB46">
    <cfRule type="expression" dxfId="49" priority="2">
      <formula>$I$22=""</formula>
    </cfRule>
    <cfRule type="expression" dxfId="48" priority="50" stopIfTrue="1">
      <formula>$B$41=""</formula>
    </cfRule>
  </conditionalFormatting>
  <conditionalFormatting sqref="R32:S32 U32:V32 X32:Y32 AA32:AB32">
    <cfRule type="expression" dxfId="47" priority="78">
      <formula>$BF$32="-"</formula>
    </cfRule>
  </conditionalFormatting>
  <conditionalFormatting sqref="H38:Q38">
    <cfRule type="expression" dxfId="46" priority="79">
      <formula>$BF$36&lt;=0</formula>
    </cfRule>
  </conditionalFormatting>
  <conditionalFormatting sqref="R31:S31 U31:V31 X31:Y31 AA31:AB31">
    <cfRule type="expression" dxfId="45" priority="80">
      <formula>$BF$31="-"</formula>
    </cfRule>
  </conditionalFormatting>
  <conditionalFormatting sqref="H37:Q37">
    <cfRule type="expression" dxfId="44" priority="81">
      <formula>$BF$35&lt;=0</formula>
    </cfRule>
  </conditionalFormatting>
  <conditionalFormatting sqref="B26:V26">
    <cfRule type="expression" dxfId="43" priority="49">
      <formula>$B$26=""</formula>
    </cfRule>
  </conditionalFormatting>
  <conditionalFormatting sqref="AK31:AW32">
    <cfRule type="expression" dxfId="42" priority="47">
      <formula>$AK$31=""</formula>
    </cfRule>
  </conditionalFormatting>
  <conditionalFormatting sqref="I22:J22">
    <cfRule type="expression" dxfId="41" priority="46">
      <formula>$I$22=""</formula>
    </cfRule>
  </conditionalFormatting>
  <conditionalFormatting sqref="AC56">
    <cfRule type="expression" dxfId="40" priority="41">
      <formula>$AC$31=""</formula>
    </cfRule>
  </conditionalFormatting>
  <conditionalFormatting sqref="AD62:AK63">
    <cfRule type="expression" dxfId="39" priority="40">
      <formula>$AD$37="「水銀排出施設の種類」を選択してください"</formula>
    </cfRule>
  </conditionalFormatting>
  <conditionalFormatting sqref="H62:L62">
    <cfRule type="expression" dxfId="38" priority="30">
      <formula>$H$37=""</formula>
    </cfRule>
  </conditionalFormatting>
  <conditionalFormatting sqref="M62:Q62">
    <cfRule type="expression" dxfId="37" priority="39">
      <formula>$M$37=""</formula>
    </cfRule>
  </conditionalFormatting>
  <conditionalFormatting sqref="R62:X62">
    <cfRule type="expression" dxfId="36" priority="38">
      <formula>$R$37=""</formula>
    </cfRule>
  </conditionalFormatting>
  <conditionalFormatting sqref="Y62:AC62">
    <cfRule type="expression" dxfId="35" priority="37">
      <formula>$Y$37=""</formula>
    </cfRule>
  </conditionalFormatting>
  <conditionalFormatting sqref="H63:L63">
    <cfRule type="expression" dxfId="34" priority="36">
      <formula>$H$38=""</formula>
    </cfRule>
  </conditionalFormatting>
  <conditionalFormatting sqref="M63:Q63">
    <cfRule type="expression" dxfId="33" priority="35">
      <formula>$M$38=""</formula>
    </cfRule>
  </conditionalFormatting>
  <conditionalFormatting sqref="R63:X63">
    <cfRule type="expression" dxfId="32" priority="34">
      <formula>$R$38=""</formula>
    </cfRule>
  </conditionalFormatting>
  <conditionalFormatting sqref="Y63:AC63">
    <cfRule type="expression" dxfId="31" priority="33">
      <formula>$Y$38=""</formula>
    </cfRule>
  </conditionalFormatting>
  <conditionalFormatting sqref="O56:P56">
    <cfRule type="expression" dxfId="30" priority="32">
      <formula>$O$31=""</formula>
    </cfRule>
  </conditionalFormatting>
  <conditionalFormatting sqref="O57:P57">
    <cfRule type="expression" dxfId="29" priority="31">
      <formula>$O$32=""</formula>
    </cfRule>
  </conditionalFormatting>
  <conditionalFormatting sqref="B66:AB71">
    <cfRule type="expression" dxfId="28" priority="29" stopIfTrue="1">
      <formula>$B$41=""</formula>
    </cfRule>
  </conditionalFormatting>
  <conditionalFormatting sqref="R57:S57 U57:V57 X57:Y57 AA57:AB57">
    <cfRule type="expression" dxfId="27" priority="42">
      <formula>$BF$32="-"</formula>
    </cfRule>
  </conditionalFormatting>
  <conditionalFormatting sqref="H63:Q63">
    <cfRule type="expression" dxfId="26" priority="43">
      <formula>$BF$36&lt;=0</formula>
    </cfRule>
  </conditionalFormatting>
  <conditionalFormatting sqref="R56:S56 U56:V56 X56:Y56 AA56:AB56">
    <cfRule type="expression" dxfId="25" priority="44">
      <formula>$BF$31="-"</formula>
    </cfRule>
  </conditionalFormatting>
  <conditionalFormatting sqref="H62:Q62">
    <cfRule type="expression" dxfId="24" priority="45">
      <formula>$BF$35&lt;=0</formula>
    </cfRule>
  </conditionalFormatting>
  <conditionalFormatting sqref="B51:V51">
    <cfRule type="expression" dxfId="23" priority="28">
      <formula>$B$26=""</formula>
    </cfRule>
  </conditionalFormatting>
  <conditionalFormatting sqref="AK56:AW57">
    <cfRule type="expression" dxfId="22" priority="26">
      <formula>$AK$31=""</formula>
    </cfRule>
  </conditionalFormatting>
  <conditionalFormatting sqref="AC81">
    <cfRule type="expression" dxfId="21" priority="21">
      <formula>$AC$31=""</formula>
    </cfRule>
  </conditionalFormatting>
  <conditionalFormatting sqref="AD87:AK88">
    <cfRule type="expression" dxfId="20" priority="20">
      <formula>$AD$37="「水銀排出施設の種類」を選択してください"</formula>
    </cfRule>
  </conditionalFormatting>
  <conditionalFormatting sqref="H87:L87">
    <cfRule type="expression" dxfId="19" priority="10">
      <formula>$H$37=""</formula>
    </cfRule>
  </conditionalFormatting>
  <conditionalFormatting sqref="M87:Q87">
    <cfRule type="expression" dxfId="18" priority="19">
      <formula>$M$37=""</formula>
    </cfRule>
  </conditionalFormatting>
  <conditionalFormatting sqref="R87:X87">
    <cfRule type="expression" dxfId="17" priority="18">
      <formula>$R$37=""</formula>
    </cfRule>
  </conditionalFormatting>
  <conditionalFormatting sqref="Y87:AC87">
    <cfRule type="expression" dxfId="16" priority="17">
      <formula>$Y$37=""</formula>
    </cfRule>
  </conditionalFormatting>
  <conditionalFormatting sqref="H88:L88">
    <cfRule type="expression" dxfId="15" priority="16">
      <formula>$H$38=""</formula>
    </cfRule>
  </conditionalFormatting>
  <conditionalFormatting sqref="M88:Q88">
    <cfRule type="expression" dxfId="14" priority="15">
      <formula>$M$38=""</formula>
    </cfRule>
  </conditionalFormatting>
  <conditionalFormatting sqref="R88:X88">
    <cfRule type="expression" dxfId="13" priority="14">
      <formula>$R$38=""</formula>
    </cfRule>
  </conditionalFormatting>
  <conditionalFormatting sqref="Y88:AC88">
    <cfRule type="expression" dxfId="12" priority="13">
      <formula>$Y$38=""</formula>
    </cfRule>
  </conditionalFormatting>
  <conditionalFormatting sqref="O81:P81">
    <cfRule type="expression" dxfId="11" priority="12">
      <formula>$O$31=""</formula>
    </cfRule>
  </conditionalFormatting>
  <conditionalFormatting sqref="O82:P82">
    <cfRule type="expression" dxfId="10" priority="11">
      <formula>$O$32=""</formula>
    </cfRule>
  </conditionalFormatting>
  <conditionalFormatting sqref="B91:AB96">
    <cfRule type="expression" dxfId="9" priority="9" stopIfTrue="1">
      <formula>$B$41=""</formula>
    </cfRule>
  </conditionalFormatting>
  <conditionalFormatting sqref="R82:S82 U82:V82 X82:Y82 AA82:AB82">
    <cfRule type="expression" dxfId="8" priority="22">
      <formula>$BF$32="-"</formula>
    </cfRule>
  </conditionalFormatting>
  <conditionalFormatting sqref="H88:Q88">
    <cfRule type="expression" dxfId="7" priority="23">
      <formula>$BF$36&lt;=0</formula>
    </cfRule>
  </conditionalFormatting>
  <conditionalFormatting sqref="R81:S81 U81:V81 X81:Y81 AA81:AB81">
    <cfRule type="expression" dxfId="6" priority="24">
      <formula>$BF$31="-"</formula>
    </cfRule>
  </conditionalFormatting>
  <conditionalFormatting sqref="H87:Q87">
    <cfRule type="expression" dxfId="5" priority="25">
      <formula>$BF$35&lt;=0</formula>
    </cfRule>
  </conditionalFormatting>
  <conditionalFormatting sqref="B76:V76">
    <cfRule type="expression" dxfId="4" priority="8">
      <formula>$B$26=""</formula>
    </cfRule>
  </conditionalFormatting>
  <conditionalFormatting sqref="AK81:AW82">
    <cfRule type="expression" dxfId="3" priority="6">
      <formula>$AK$31=""</formula>
    </cfRule>
  </conditionalFormatting>
  <conditionalFormatting sqref="B26:V26 H31:J32 L31:M32 O31:P32 R31:S32 U31:V32 X31:Y32 AA31:AW32 H37:AC38">
    <cfRule type="expression" dxfId="2" priority="5">
      <formula>$I$22&lt;1</formula>
    </cfRule>
  </conditionalFormatting>
  <conditionalFormatting sqref="B51:V51 H56:J57 L56:M57 O56:P57 R56:S57 U56:V57 X56:Y57 AA56:AW57 H62:AC63 B66:AB71 AD62">
    <cfRule type="expression" dxfId="1" priority="3">
      <formula>$I$22&lt;2</formula>
    </cfRule>
  </conditionalFormatting>
  <conditionalFormatting sqref="B76:V76 H81:J82 L81:M82 O81:P82 R81:S82 U81:V82 X81:Y82 AA81:AW82 H87:AK88 B91:AB96">
    <cfRule type="expression" dxfId="0" priority="1">
      <formula>$I$22&lt;3</formula>
    </cfRule>
  </conditionalFormatting>
  <dataValidations count="7">
    <dataValidation type="list" allowBlank="1" showInputMessage="1" showErrorMessage="1" sqref="U31:V32 AA31:AB32 AA56:AB57 U56:V57 U81:V82 AA81:AB82">
      <formula1>$CD$2:$CD$62</formula1>
    </dataValidation>
    <dataValidation type="list" allowBlank="1" showInputMessage="1" showErrorMessage="1" sqref="R31:S32 X31:Y32 X56:Y57 R56:S57 R81:S82 X81:Y82">
      <formula1>$CC$2:$CC$26</formula1>
    </dataValidation>
    <dataValidation type="list" allowBlank="1" showInputMessage="1" showErrorMessage="1" sqref="O31:P32 O56:P57 O81:P82">
      <formula1>$CB$2:$CB$33</formula1>
    </dataValidation>
    <dataValidation type="list" allowBlank="1" showInputMessage="1" showErrorMessage="1" sqref="L31:M32 L56:M57 L81:M82">
      <formula1>$CA$2:$CA$14</formula1>
    </dataValidation>
    <dataValidation type="list" allowBlank="1" showInputMessage="1" showErrorMessage="1" sqref="H31:J32 H56:J57 H81:J82">
      <formula1>$BZ$2:$BZ$4</formula1>
    </dataValidation>
    <dataValidation type="list" allowBlank="1" showInputMessage="1" showErrorMessage="1" sqref="B20:U20">
      <formula1>$BU$2:$BU$21</formula1>
    </dataValidation>
    <dataValidation type="list" allowBlank="1" showInputMessage="1" showErrorMessage="1" sqref="I22:J22">
      <formula1>$CI$1:$CI$5</formula1>
    </dataValidation>
  </dataValidations>
  <pageMargins left="0.49" right="0" top="0.54" bottom="0.31" header="0.31496062992125984" footer="0.31496062992125984"/>
  <pageSetup paperSize="9" scale="76" orientation="portrait" r:id="rId1"/>
  <rowBreaks count="2" manualBreakCount="2">
    <brk id="178" max="16383" man="1"/>
    <brk id="259" max="16383" man="1"/>
  </rowBreaks>
  <ignoredErrors>
    <ignoredError sqref="AV98 AY9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すいすい調査票(1)</vt:lpstr>
      <vt:lpstr>すいすい調査票(2)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2021-05-13T05:49:31Z</cp:lastPrinted>
  <dcterms:created xsi:type="dcterms:W3CDTF">2019-04-05T02:41:34Z</dcterms:created>
  <dcterms:modified xsi:type="dcterms:W3CDTF">2024-05-21T07:15:10Z</dcterms:modified>
</cp:coreProperties>
</file>